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Лист1!$A$1:$L$127</definedName>
  </definedNames>
  <calcPr calcId="145621"/>
</workbook>
</file>

<file path=xl/calcChain.xml><?xml version="1.0" encoding="utf-8"?>
<calcChain xmlns="http://schemas.openxmlformats.org/spreadsheetml/2006/main">
  <c r="G66" i="1" l="1"/>
  <c r="G121" i="1"/>
  <c r="J82" i="1" l="1"/>
  <c r="J87" i="1"/>
  <c r="J88" i="1"/>
  <c r="G86" i="1"/>
  <c r="J86" i="1" s="1"/>
  <c r="J84" i="1"/>
  <c r="J85" i="1"/>
  <c r="G83" i="1"/>
  <c r="J83" i="1" s="1"/>
  <c r="G63" i="1"/>
  <c r="G33" i="1"/>
  <c r="G34" i="1"/>
  <c r="K46" i="1"/>
  <c r="G103" i="1"/>
  <c r="H117" i="1"/>
  <c r="I117" i="1"/>
  <c r="K129" i="1"/>
  <c r="J110" i="1"/>
  <c r="J107" i="1"/>
  <c r="J108" i="1"/>
  <c r="G106" i="1"/>
  <c r="J106" i="1" s="1"/>
  <c r="J109" i="1"/>
  <c r="J115" i="1"/>
  <c r="J116" i="1"/>
  <c r="G114" i="1"/>
  <c r="J114" i="1" s="1"/>
  <c r="J113" i="1"/>
  <c r="J112" i="1"/>
  <c r="G111" i="1"/>
  <c r="J111" i="1" s="1"/>
  <c r="J97" i="1"/>
  <c r="J80" i="1"/>
  <c r="J81" i="1"/>
  <c r="G79" i="1"/>
  <c r="J79" i="1" s="1"/>
  <c r="G51" i="1"/>
  <c r="G49" i="1"/>
  <c r="J39" i="1"/>
  <c r="G40" i="1"/>
  <c r="J40" i="1" s="1"/>
  <c r="G117" i="1" l="1"/>
  <c r="G78" i="1"/>
  <c r="J78" i="1" s="1"/>
  <c r="J20" i="1"/>
  <c r="G89" i="1"/>
  <c r="J89" i="1" s="1"/>
  <c r="J90" i="1"/>
  <c r="J91" i="1"/>
  <c r="G29" i="1"/>
  <c r="G62" i="1"/>
  <c r="I53" i="1"/>
  <c r="H53" i="1"/>
  <c r="I51" i="1"/>
  <c r="H51" i="1"/>
  <c r="G53" i="1"/>
  <c r="G48" i="1" s="1"/>
  <c r="J52" i="1"/>
  <c r="J98" i="1"/>
  <c r="H94" i="1"/>
  <c r="H100" i="1" s="1"/>
  <c r="I94" i="1"/>
  <c r="I100" i="1" s="1"/>
  <c r="G94" i="1"/>
  <c r="G100" i="1" s="1"/>
  <c r="G58" i="1" l="1"/>
  <c r="I31" i="1"/>
  <c r="G31" i="1"/>
  <c r="I37" i="1"/>
  <c r="I36" i="1" s="1"/>
  <c r="H37" i="1"/>
  <c r="G37" i="1"/>
  <c r="G36" i="1" s="1"/>
  <c r="J38" i="1"/>
  <c r="J45" i="1"/>
  <c r="J44" i="1"/>
  <c r="H43" i="1"/>
  <c r="I43" i="1"/>
  <c r="G43" i="1"/>
  <c r="J51" i="1"/>
  <c r="I57" i="1"/>
  <c r="H57" i="1"/>
  <c r="H56" i="1"/>
  <c r="G55" i="1"/>
  <c r="I77" i="1"/>
  <c r="J77" i="1" s="1"/>
  <c r="H75" i="1"/>
  <c r="I75" i="1" s="1"/>
  <c r="G74" i="1"/>
  <c r="J22" i="1"/>
  <c r="H24" i="1"/>
  <c r="H21" i="1" s="1"/>
  <c r="I24" i="1"/>
  <c r="I21" i="1" s="1"/>
  <c r="G24" i="1"/>
  <c r="G21" i="1" s="1"/>
  <c r="J28" i="1"/>
  <c r="H58" i="1"/>
  <c r="H65" i="1"/>
  <c r="I58" i="1"/>
  <c r="I65" i="1"/>
  <c r="G65" i="1"/>
  <c r="J62" i="1"/>
  <c r="G25" i="1"/>
  <c r="J34" i="1"/>
  <c r="H121" i="1"/>
  <c r="I121" i="1"/>
  <c r="J119" i="1"/>
  <c r="J105" i="1"/>
  <c r="J117" i="1" s="1"/>
  <c r="H31" i="1"/>
  <c r="J67" i="1"/>
  <c r="J66" i="1"/>
  <c r="J95" i="1"/>
  <c r="J120" i="1"/>
  <c r="J102" i="1"/>
  <c r="J103" i="1" s="1"/>
  <c r="J32" i="1"/>
  <c r="J33" i="1"/>
  <c r="J35" i="1"/>
  <c r="J61" i="1"/>
  <c r="J60" i="1"/>
  <c r="J63" i="1"/>
  <c r="H103" i="1"/>
  <c r="I103" i="1"/>
  <c r="G92" i="1" l="1"/>
  <c r="J37" i="1"/>
  <c r="G126" i="1"/>
  <c r="G125" i="1"/>
  <c r="G46" i="1"/>
  <c r="G123" i="1"/>
  <c r="H125" i="1"/>
  <c r="I127" i="1"/>
  <c r="J65" i="1"/>
  <c r="G127" i="1"/>
  <c r="I125" i="1"/>
  <c r="J43" i="1"/>
  <c r="H36" i="1"/>
  <c r="H127" i="1" s="1"/>
  <c r="I76" i="1"/>
  <c r="I74" i="1" s="1"/>
  <c r="H74" i="1"/>
  <c r="H25" i="1"/>
  <c r="I48" i="1"/>
  <c r="J53" i="1"/>
  <c r="H48" i="1"/>
  <c r="J29" i="1"/>
  <c r="H55" i="1"/>
  <c r="J57" i="1"/>
  <c r="J58" i="1"/>
  <c r="J49" i="1"/>
  <c r="J121" i="1"/>
  <c r="J26" i="1"/>
  <c r="J75" i="1"/>
  <c r="I56" i="1"/>
  <c r="I25" i="1"/>
  <c r="I46" i="1" s="1"/>
  <c r="J74" i="1"/>
  <c r="J94" i="1"/>
  <c r="J100" i="1" s="1"/>
  <c r="J31" i="1"/>
  <c r="J24" i="1"/>
  <c r="J21" i="1" s="1"/>
  <c r="J36" i="1"/>
  <c r="H46" i="1" l="1"/>
  <c r="H126" i="1"/>
  <c r="H92" i="1"/>
  <c r="J127" i="1"/>
  <c r="J125" i="1"/>
  <c r="J76" i="1"/>
  <c r="J48" i="1"/>
  <c r="I55" i="1"/>
  <c r="I126" i="1" s="1"/>
  <c r="J56" i="1"/>
  <c r="J55" i="1" s="1"/>
  <c r="J92" i="1" s="1"/>
  <c r="J25" i="1"/>
  <c r="J46" i="1" s="1"/>
  <c r="I92" i="1" l="1"/>
  <c r="I123" i="1" s="1"/>
  <c r="J126" i="1"/>
  <c r="H123" i="1"/>
  <c r="J123" i="1" l="1"/>
</calcChain>
</file>

<file path=xl/sharedStrings.xml><?xml version="1.0" encoding="utf-8"?>
<sst xmlns="http://schemas.openxmlformats.org/spreadsheetml/2006/main" count="171" uniqueCount="107">
  <si>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</si>
  <si>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</si>
  <si>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</si>
  <si>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</si>
  <si>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</si>
  <si>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</si>
  <si>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</si>
  <si>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</si>
  <si>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</si>
  <si>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</si>
  <si>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2016 год</t>
  </si>
  <si>
    <t>Итого на период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</si>
  <si>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</si>
  <si>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Управление образования администрации Идринского района</t>
  </si>
  <si>
    <t>Управление образования администрации Идриснкого района</t>
  </si>
  <si>
    <t>Итого по задаче 1</t>
  </si>
  <si>
    <t>Итого по задаче 2</t>
  </si>
  <si>
    <t>Задача 3. Обеспечить развитие районной системы дополнительного образования</t>
  </si>
  <si>
    <t>Итого по задаче 3</t>
  </si>
  <si>
    <t>Задача 4. Содействовать выявлению и поддержке одаренных детей</t>
  </si>
  <si>
    <t>Итого по задаче 4</t>
  </si>
  <si>
    <t>Задача 5. Обеспечить безопасный, качественный отдых и оздоровление детей</t>
  </si>
  <si>
    <t>Итого по задаче 5</t>
  </si>
  <si>
    <t>Перечень мероприятий подпрограммы с казанием объема средств на их реализацию и ожидаемых результатов</t>
  </si>
  <si>
    <t>Приложение № 2</t>
  </si>
  <si>
    <t xml:space="preserve">к подпрограмме 1 «Развитие </t>
  </si>
  <si>
    <t xml:space="preserve">дошкольного, общего и </t>
  </si>
  <si>
    <t xml:space="preserve">дополнительного образования детей», </t>
  </si>
  <si>
    <t xml:space="preserve">реализуемой в рамках муниципальной  </t>
  </si>
  <si>
    <t xml:space="preserve">программы «Создание условий для </t>
  </si>
  <si>
    <t xml:space="preserve">развития образования Идринского </t>
  </si>
  <si>
    <t>Задача 2. 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</si>
  <si>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Задача 1. Обеспечить доступность дошкольного образования, соответствующего единому стандарту качества дошкольного образования</t>
  </si>
  <si>
    <t>0702</t>
  </si>
  <si>
    <t>0701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</si>
  <si>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</si>
  <si>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</si>
  <si>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Субвенция 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</si>
  <si>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</si>
  <si>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</si>
  <si>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Итого по задаче 6</t>
  </si>
  <si>
    <t>Обеспечение деятельности (оказание услуг)  за счет средств от приносящей доход деятельности в рамках  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</si>
  <si>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"Развитие дошкольного общего и дополнительного образования детей" муниципальной программы Идринского района "Создание  условий для развития образования"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</si>
  <si>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</si>
  <si>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1004</t>
  </si>
  <si>
    <t>1003</t>
  </si>
  <si>
    <t>0707</t>
  </si>
  <si>
    <t>Проведение мероприятий  по профилактике безнадзорности и правонарушений несовершеннолетнних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</si>
  <si>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ИТОГО ПО ПОДПРОГРАММЕ</t>
  </si>
  <si>
    <t>В ТОМ ЧИСЛЕ:</t>
  </si>
  <si>
    <t>МЕСТНЫЙ БЮДЖЕТ</t>
  </si>
  <si>
    <t>КРАЕВОЙ БЮДЖЕТ</t>
  </si>
  <si>
    <t>ВНЕБЮДЖЕТНЫЕ ИСТОЧНИКИ</t>
  </si>
  <si>
    <t>Выплата и доставка компенсации части родительской платы за присмотр и уход за детьми  в образовательных организациях края, реализующую  образовательную программу дошкольного образования в рамках подпрограммы "Развития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</si>
  <si>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2017 год</t>
  </si>
  <si>
    <t>3 ребенка инвалида</t>
  </si>
  <si>
    <t>Разработаны и реализуются индивидуальные программы развития 225 детей</t>
  </si>
  <si>
    <t>Проведение мероприятий   по безопаснности дорожного движения  в рамках подпрограммы подпрограммы "Развитие дошкольного,общего и дополнительного образования детей" муниципальной программы Идринского района " Создание условий для развития образования"</t>
  </si>
  <si>
    <t>Задача №6 Профилактика безнадзорности и правонарушений несовершеннолетних</t>
  </si>
  <si>
    <t>0110074080</t>
  </si>
  <si>
    <t>0110075640</t>
  </si>
  <si>
    <t>района"</t>
  </si>
  <si>
    <t>2018 год</t>
  </si>
  <si>
    <t>Обеспечены горячим питанием  за счет родительской платы 237 школьников</t>
  </si>
  <si>
    <t>1222 детей из малообеспеченных семей получают бесплатное школьное питание</t>
  </si>
  <si>
    <t xml:space="preserve">Ежегодное оказывают дополнительные услуги 640 детям </t>
  </si>
  <si>
    <t>Ежегодно свыше 1459 школьников района получат услуги общего образования</t>
  </si>
  <si>
    <t>Компенсацию части родительской платы получат 354 человек ежемесячно</t>
  </si>
  <si>
    <t xml:space="preserve">Ежегодно 416 ребенка получат услуги дошкольного образования 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</si>
  <si>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</si>
  <si>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</si>
  <si>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0110074090</t>
  </si>
  <si>
    <t>0110008100</t>
  </si>
  <si>
    <t>0110075880</t>
  </si>
  <si>
    <t>0110081000</t>
  </si>
  <si>
    <t>0110081930</t>
  </si>
  <si>
    <t>01100S5830</t>
  </si>
  <si>
    <t>0110081760</t>
  </si>
  <si>
    <t>0110081920</t>
  </si>
  <si>
    <t>0110082030</t>
  </si>
  <si>
    <t>0110075540</t>
  </si>
  <si>
    <t>0110075660</t>
  </si>
  <si>
    <t>0110075560</t>
  </si>
  <si>
    <t>Персональные выплаты, устанавливаемые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</si>
  <si>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0110010310</t>
  </si>
  <si>
    <t>Организация отдыха детей и их оздоровления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</si>
  <si>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0110073970</t>
  </si>
  <si>
    <t>Субсидия на проведение мерроприятий,направленных на обеспечение безопасного участия детей в дорожном движении,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</si>
  <si>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862</t>
  </si>
  <si>
    <t>0110073980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</si>
  <si>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</si>
  <si>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0110010210</t>
  </si>
  <si>
    <t>Субсидии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</si>
  <si>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0110077460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</si>
  <si>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</si>
  <si>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Организация отдыха детей и их оздоровления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
</t>
  </si>
  <si>
    <t>01100S3970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</si>
  <si>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</si>
  <si>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</si>
  <si>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0110075630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</si>
  <si>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</si>
  <si>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01100S5630</t>
  </si>
  <si>
    <t>Софинансирование расходов на развитие инфраструктуры общеобразовательных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</si>
  <si>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01100S7460</t>
  </si>
  <si>
    <t>Софинансирование расходов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</si>
  <si>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к постанавлению администрации от 03.08.2016 № 276-п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</si>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</sst>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"/>
    <numFmt numFmtId="165" formatCode="#,##0.000"/>
    <numFmt numFmtId="166" formatCode="0.000"/>
    <numFmt numFmtId="167" formatCode="0.0000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0" xfId="0" applyFont="1" applyFill="1"/>
    <xf numFmtId="0" fontId="0" fillId="0" borderId="0" xfId="0" applyFill="1"/>
    <xf numFmtId="49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166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/>
    <xf numFmtId="166" fontId="1" fillId="0" borderId="1" xfId="0" applyNumberFormat="1" applyFont="1" applyFill="1" applyBorder="1"/>
    <xf numFmtId="0" fontId="1" fillId="0" borderId="1" xfId="0" applyFont="1" applyFill="1" applyBorder="1"/>
    <xf numFmtId="166" fontId="0" fillId="0" borderId="0" xfId="0" applyNumberFormat="1" applyFill="1"/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vertical="top"/>
    </xf>
    <xf numFmtId="166" fontId="2" fillId="0" borderId="3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166" fontId="2" fillId="0" borderId="3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/>
    </xf>
    <xf numFmtId="167" fontId="2" fillId="0" borderId="1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/>
    <xf numFmtId="166" fontId="2" fillId="0" borderId="2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top"/>
    </xf>
    <xf numFmtId="166" fontId="2" fillId="0" borderId="2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9" fillId="0" borderId="0" xfId="0" applyFont="1" applyFill="1"/>
    <xf numFmtId="0" fontId="10" fillId="0" borderId="0" xfId="0" applyFont="1" applyFill="1"/>
    <xf numFmtId="164" fontId="6" fillId="0" borderId="1" xfId="0" applyNumberFormat="1" applyFont="1" applyFill="1" applyBorder="1" applyAlignment="1" applyProtection="1">
      <alignment horizontal="left" vertical="center" wrapText="1"/>
    </xf>
    <xf numFmtId="164" fontId="6" fillId="0" borderId="3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11" fillId="0" borderId="1" xfId="0" applyFont="1" applyFill="1" applyBorder="1"/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vertical="top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166" fontId="2" fillId="0" borderId="2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166" fontId="2" fillId="0" borderId="2" xfId="0" applyNumberFormat="1" applyFont="1" applyFill="1" applyBorder="1" applyAlignment="1">
      <alignment horizontal="center" vertical="top" wrapText="1"/>
    </xf>
    <xf numFmtId="166" fontId="0" fillId="0" borderId="3" xfId="0" applyNumberFormat="1" applyFill="1" applyBorder="1" applyAlignment="1">
      <alignment horizontal="center" vertical="top" wrapText="1"/>
    </xf>
    <xf numFmtId="166" fontId="0" fillId="0" borderId="4" xfId="0" applyNumberForma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3" fillId="0" borderId="6" xfId="0" applyFont="1" applyFill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top" wrapText="1"/>
    </xf>
    <xf numFmtId="0" fontId="15" fillId="0" borderId="10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3" xfId="0" applyNumberFormat="1" applyFont="1" applyFill="1" applyBorder="1" applyAlignment="1" applyProtection="1">
      <alignment horizontal="center" vertic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9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0" fillId="0" borderId="2" xfId="0" applyNumberForma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center" vertical="top"/>
    </xf>
    <xf numFmtId="49" fontId="0" fillId="0" borderId="4" xfId="0" applyNumberForma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164" fontId="6" fillId="0" borderId="3" xfId="0" applyNumberFormat="1" applyFont="1" applyFill="1" applyBorder="1" applyAlignment="1" applyProtection="1">
      <alignment horizontal="left" vertical="center" wrapText="1"/>
    </xf>
    <xf numFmtId="164" fontId="6" fillId="0" borderId="4" xfId="0" applyNumberFormat="1" applyFont="1" applyFill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9" fillId="0" borderId="1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view="pageBreakPreview" topLeftCell="B80" zoomScaleSheetLayoutView="100" zoomScalePageLayoutView="60" workbookViewId="0">
      <selection activeCell="J12" sqref="J12"/>
    </sheetView>
  </sheetViews>
  <sheetFormatPr defaultRowHeight="15.75" x14ac:dyDescent="0.25"/>
  <cols>
    <col min="1" max="1" width="96.140625" style="74" customWidth="1"/>
    <col min="2" max="2" width="28.85546875" style="2" customWidth="1"/>
    <col min="3" max="3" width="13.42578125" style="2" customWidth="1"/>
    <col min="4" max="4" width="11.140625" style="2" customWidth="1"/>
    <col min="5" max="5" width="16.140625" style="2" customWidth="1"/>
    <col min="6" max="6" width="9.85546875" style="2" customWidth="1"/>
    <col min="7" max="7" width="19.85546875" style="2" customWidth="1"/>
    <col min="8" max="8" width="17.5703125" style="2" customWidth="1"/>
    <col min="9" max="9" width="16.42578125" style="2" customWidth="1"/>
    <col min="10" max="10" width="17.28515625" style="2" customWidth="1"/>
    <col min="11" max="11" width="3.85546875" style="2" hidden="1" customWidth="1"/>
    <col min="12" max="12" width="17.5703125" style="2" customWidth="1"/>
    <col min="13" max="16384" width="9.140625" style="2"/>
  </cols>
  <sheetData>
    <row r="1" spans="1:12" ht="18.75" x14ac:dyDescent="0.3">
      <c r="A1" s="73"/>
      <c r="B1" s="1"/>
      <c r="C1" s="1"/>
      <c r="D1" s="1"/>
      <c r="E1" s="1"/>
      <c r="F1" s="1"/>
      <c r="G1" s="1"/>
      <c r="H1" s="1"/>
      <c r="I1" s="1" t="s">
        <v>106</v>
      </c>
      <c r="J1" s="1"/>
      <c r="K1" s="1"/>
      <c r="L1" s="1"/>
    </row>
    <row r="2" spans="1:12" ht="36" customHeight="1" x14ac:dyDescent="0.3">
      <c r="A2" s="73"/>
      <c r="B2" s="1"/>
      <c r="C2" s="1"/>
      <c r="D2" s="1"/>
      <c r="E2" s="1"/>
      <c r="F2" s="1"/>
      <c r="G2" s="1"/>
      <c r="H2" s="1"/>
      <c r="I2" s="119" t="s">
        <v>105</v>
      </c>
      <c r="J2" s="119"/>
      <c r="K2" s="119"/>
      <c r="L2" s="119"/>
    </row>
    <row r="3" spans="1:12" ht="16.5" customHeight="1" x14ac:dyDescent="0.3">
      <c r="A3" s="73"/>
      <c r="B3" s="1"/>
      <c r="C3" s="1"/>
      <c r="D3" s="1"/>
      <c r="E3" s="1"/>
      <c r="F3" s="1"/>
      <c r="G3" s="1"/>
      <c r="H3" s="1"/>
      <c r="I3" s="119" t="s">
        <v>24</v>
      </c>
      <c r="J3" s="119"/>
      <c r="K3" s="93"/>
      <c r="L3" s="93"/>
    </row>
    <row r="4" spans="1:12" ht="18.75" x14ac:dyDescent="0.3">
      <c r="B4" s="1"/>
      <c r="C4" s="1"/>
      <c r="D4" s="1"/>
      <c r="E4" s="1"/>
      <c r="F4" s="1"/>
      <c r="G4" s="1"/>
      <c r="H4" s="1"/>
      <c r="I4" s="1" t="s">
        <v>25</v>
      </c>
      <c r="J4" s="1"/>
      <c r="K4" s="1"/>
      <c r="L4" s="1"/>
    </row>
    <row r="5" spans="1:12" ht="18.75" x14ac:dyDescent="0.3">
      <c r="A5" s="73"/>
      <c r="B5" s="1"/>
      <c r="C5" s="1"/>
      <c r="D5" s="1"/>
      <c r="E5" s="1"/>
      <c r="F5" s="1"/>
      <c r="G5" s="1"/>
      <c r="H5" s="1"/>
      <c r="I5" s="1" t="s">
        <v>26</v>
      </c>
      <c r="J5" s="1"/>
      <c r="K5" s="1"/>
      <c r="L5" s="1"/>
    </row>
    <row r="6" spans="1:12" ht="18.75" x14ac:dyDescent="0.3">
      <c r="A6" s="73"/>
      <c r="B6" s="1"/>
      <c r="C6" s="1"/>
      <c r="D6" s="1"/>
      <c r="E6" s="1"/>
      <c r="F6" s="1"/>
      <c r="G6" s="1"/>
      <c r="H6" s="1"/>
      <c r="I6" s="1" t="s">
        <v>27</v>
      </c>
      <c r="J6" s="1"/>
      <c r="K6" s="1"/>
      <c r="L6" s="1"/>
    </row>
    <row r="7" spans="1:12" ht="18.75" x14ac:dyDescent="0.3">
      <c r="A7" s="73"/>
      <c r="B7" s="1"/>
      <c r="C7" s="1"/>
      <c r="D7" s="1"/>
      <c r="E7" s="1"/>
      <c r="F7" s="1"/>
      <c r="G7" s="1"/>
      <c r="H7" s="1"/>
      <c r="I7" s="1" t="s">
        <v>28</v>
      </c>
      <c r="J7" s="1"/>
      <c r="K7" s="1"/>
      <c r="L7" s="1"/>
    </row>
    <row r="8" spans="1:12" ht="18.75" x14ac:dyDescent="0.3">
      <c r="A8" s="73"/>
      <c r="B8" s="1"/>
      <c r="C8" s="1"/>
      <c r="D8" s="1"/>
      <c r="E8" s="1"/>
      <c r="F8" s="1"/>
      <c r="G8" s="1"/>
      <c r="H8" s="1"/>
      <c r="I8" s="1" t="s">
        <v>29</v>
      </c>
      <c r="J8" s="1"/>
      <c r="K8" s="1"/>
      <c r="L8" s="1"/>
    </row>
    <row r="9" spans="1:12" ht="18.75" x14ac:dyDescent="0.3">
      <c r="A9" s="73"/>
      <c r="B9" s="1"/>
      <c r="C9" s="1"/>
      <c r="D9" s="1"/>
      <c r="E9" s="1"/>
      <c r="F9" s="1"/>
      <c r="G9" s="1"/>
      <c r="H9" s="1"/>
      <c r="I9" s="1" t="s">
        <v>30</v>
      </c>
      <c r="J9" s="1"/>
      <c r="K9" s="1"/>
      <c r="L9" s="1"/>
    </row>
    <row r="10" spans="1:12" ht="18.75" x14ac:dyDescent="0.3">
      <c r="A10" s="73"/>
      <c r="B10" s="1"/>
      <c r="C10" s="1"/>
      <c r="D10" s="1"/>
      <c r="E10" s="1"/>
      <c r="F10" s="1"/>
      <c r="G10" s="1"/>
      <c r="H10" s="1"/>
      <c r="I10" s="1" t="s">
        <v>61</v>
      </c>
      <c r="J10" s="1"/>
      <c r="K10" s="1"/>
      <c r="L10" s="1"/>
    </row>
    <row r="11" spans="1:12" ht="18.75" x14ac:dyDescent="0.3">
      <c r="A11" s="73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8.75" x14ac:dyDescent="0.3">
      <c r="A12" s="73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8.75" x14ac:dyDescent="0.3">
      <c r="A13" s="187" t="s">
        <v>23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</row>
    <row r="14" spans="1:12" ht="16.5" customHeight="1" x14ac:dyDescent="0.3">
      <c r="A14" s="73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45.75" customHeight="1" x14ac:dyDescent="0.3">
      <c r="A15" s="189" t="s">
        <v>0</v>
      </c>
      <c r="B15" s="159" t="s">
        <v>1</v>
      </c>
      <c r="C15" s="159" t="s">
        <v>2</v>
      </c>
      <c r="D15" s="159"/>
      <c r="E15" s="159"/>
      <c r="F15" s="159"/>
      <c r="G15" s="159" t="s">
        <v>3</v>
      </c>
      <c r="H15" s="159"/>
      <c r="I15" s="159"/>
      <c r="J15" s="159"/>
      <c r="K15" s="159" t="s">
        <v>5</v>
      </c>
      <c r="L15" s="159"/>
    </row>
    <row r="16" spans="1:12" ht="16.5" customHeight="1" x14ac:dyDescent="0.3">
      <c r="A16" s="189"/>
      <c r="B16" s="159"/>
      <c r="C16" s="159"/>
      <c r="D16" s="159"/>
      <c r="E16" s="159"/>
      <c r="F16" s="159"/>
      <c r="G16" s="159" t="s">
        <v>4</v>
      </c>
      <c r="H16" s="159"/>
      <c r="I16" s="159"/>
      <c r="J16" s="159"/>
      <c r="K16" s="159"/>
      <c r="L16" s="159"/>
    </row>
    <row r="17" spans="1:12" ht="48" customHeight="1" x14ac:dyDescent="0.3">
      <c r="A17" s="189"/>
      <c r="B17" s="159"/>
      <c r="C17" s="27" t="s">
        <v>6</v>
      </c>
      <c r="D17" s="27" t="s">
        <v>7</v>
      </c>
      <c r="E17" s="27" t="s">
        <v>8</v>
      </c>
      <c r="F17" s="27" t="s">
        <v>9</v>
      </c>
      <c r="G17" s="27" t="s">
        <v>10</v>
      </c>
      <c r="H17" s="27" t="s">
        <v>54</v>
      </c>
      <c r="I17" s="27" t="s">
        <v>62</v>
      </c>
      <c r="J17" s="27" t="s">
        <v>11</v>
      </c>
      <c r="K17" s="159"/>
      <c r="L17" s="159"/>
    </row>
    <row r="18" spans="1:12" ht="47.25" customHeight="1" x14ac:dyDescent="0.25">
      <c r="A18" s="156" t="s">
        <v>12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</row>
    <row r="19" spans="1:12" ht="31.5" customHeight="1" x14ac:dyDescent="0.25">
      <c r="A19" s="156" t="s">
        <v>32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</row>
    <row r="20" spans="1:12" ht="116.25" customHeight="1" x14ac:dyDescent="0.25">
      <c r="A20" s="75" t="s">
        <v>43</v>
      </c>
      <c r="B20" s="21" t="s">
        <v>13</v>
      </c>
      <c r="C20" s="21">
        <v>862</v>
      </c>
      <c r="D20" s="3" t="s">
        <v>45</v>
      </c>
      <c r="E20" s="3" t="s">
        <v>80</v>
      </c>
      <c r="F20" s="21">
        <v>320</v>
      </c>
      <c r="G20" s="4">
        <v>31.2</v>
      </c>
      <c r="H20" s="4">
        <v>31.2</v>
      </c>
      <c r="I20" s="4">
        <v>31.2</v>
      </c>
      <c r="J20" s="4">
        <f>G20+H20+I20</f>
        <v>93.6</v>
      </c>
      <c r="K20" s="4"/>
      <c r="L20" s="21" t="s">
        <v>55</v>
      </c>
    </row>
    <row r="21" spans="1:12" ht="35.25" customHeight="1" x14ac:dyDescent="0.25">
      <c r="A21" s="120" t="s">
        <v>69</v>
      </c>
      <c r="B21" s="147" t="s">
        <v>13</v>
      </c>
      <c r="C21" s="123">
        <v>862</v>
      </c>
      <c r="D21" s="160" t="s">
        <v>34</v>
      </c>
      <c r="E21" s="160" t="s">
        <v>59</v>
      </c>
      <c r="F21" s="21"/>
      <c r="G21" s="4">
        <f>G22+G23+G24</f>
        <v>7575.2000000000007</v>
      </c>
      <c r="H21" s="4">
        <f t="shared" ref="H21:I21" si="0">H22+H23+H24</f>
        <v>7575.2000000000007</v>
      </c>
      <c r="I21" s="4">
        <f t="shared" si="0"/>
        <v>7575.2000000000007</v>
      </c>
      <c r="J21" s="4">
        <f>J22+J23+J24</f>
        <v>22725.600000000002</v>
      </c>
      <c r="K21" s="4"/>
      <c r="L21" s="22"/>
    </row>
    <row r="22" spans="1:12" ht="35.25" customHeight="1" x14ac:dyDescent="0.25">
      <c r="A22" s="121"/>
      <c r="B22" s="148"/>
      <c r="C22" s="124"/>
      <c r="D22" s="161"/>
      <c r="E22" s="161"/>
      <c r="F22" s="21">
        <v>110</v>
      </c>
      <c r="G22" s="4">
        <v>2881.01</v>
      </c>
      <c r="H22" s="4">
        <v>2881.01</v>
      </c>
      <c r="I22" s="4">
        <v>2881.01</v>
      </c>
      <c r="J22" s="4">
        <f>I22+H22+G22</f>
        <v>8643.0300000000007</v>
      </c>
      <c r="K22" s="4"/>
      <c r="L22" s="22"/>
    </row>
    <row r="23" spans="1:12" ht="35.25" hidden="1" customHeight="1" x14ac:dyDescent="0.25">
      <c r="A23" s="121"/>
      <c r="B23" s="148"/>
      <c r="C23" s="124"/>
      <c r="D23" s="161"/>
      <c r="E23" s="161"/>
      <c r="F23" s="21"/>
      <c r="G23" s="4"/>
      <c r="H23" s="4"/>
      <c r="I23" s="4"/>
      <c r="J23" s="4"/>
      <c r="K23" s="4"/>
      <c r="L23" s="22"/>
    </row>
    <row r="24" spans="1:12" ht="69" customHeight="1" x14ac:dyDescent="0.25">
      <c r="A24" s="122"/>
      <c r="B24" s="149"/>
      <c r="C24" s="125"/>
      <c r="D24" s="162"/>
      <c r="E24" s="162"/>
      <c r="F24" s="21">
        <v>610</v>
      </c>
      <c r="G24" s="4">
        <f>4021.01+673.18</f>
        <v>4694.1900000000005</v>
      </c>
      <c r="H24" s="4">
        <f t="shared" ref="H24:I24" si="1">4021.01+673.18</f>
        <v>4694.1900000000005</v>
      </c>
      <c r="I24" s="4">
        <f t="shared" si="1"/>
        <v>4694.1900000000005</v>
      </c>
      <c r="J24" s="4">
        <f t="shared" ref="J24" si="2">I24+H24+G24</f>
        <v>14082.570000000002</v>
      </c>
      <c r="K24" s="4"/>
      <c r="L24" s="22"/>
    </row>
    <row r="25" spans="1:12" ht="39.75" customHeight="1" x14ac:dyDescent="0.25">
      <c r="A25" s="137" t="s">
        <v>35</v>
      </c>
      <c r="B25" s="104" t="s">
        <v>13</v>
      </c>
      <c r="C25" s="107">
        <v>862</v>
      </c>
      <c r="D25" s="140" t="s">
        <v>34</v>
      </c>
      <c r="E25" s="140" t="s">
        <v>73</v>
      </c>
      <c r="F25" s="28"/>
      <c r="G25" s="24">
        <f>G26+G27+G28+G29+G30</f>
        <v>18190.7</v>
      </c>
      <c r="H25" s="24">
        <f>H26+H27+H28+H29+H30</f>
        <v>18190.7</v>
      </c>
      <c r="I25" s="24">
        <f>I26+I27+I28+I29+I30</f>
        <v>18190.7</v>
      </c>
      <c r="J25" s="158">
        <f t="shared" ref="J25:J35" si="3">G25+H25+I25</f>
        <v>54572.100000000006</v>
      </c>
      <c r="K25" s="158"/>
      <c r="L25" s="166" t="s">
        <v>68</v>
      </c>
    </row>
    <row r="26" spans="1:12" ht="24" customHeight="1" x14ac:dyDescent="0.25">
      <c r="A26" s="169"/>
      <c r="B26" s="105"/>
      <c r="C26" s="108"/>
      <c r="D26" s="141"/>
      <c r="E26" s="141"/>
      <c r="F26" s="28">
        <v>110</v>
      </c>
      <c r="G26" s="24">
        <v>5691.402</v>
      </c>
      <c r="H26" s="24">
        <v>5694.5519999999997</v>
      </c>
      <c r="I26" s="24">
        <v>5694.5519999999997</v>
      </c>
      <c r="J26" s="25">
        <f t="shared" si="3"/>
        <v>17080.506000000001</v>
      </c>
      <c r="K26" s="25"/>
      <c r="L26" s="167"/>
    </row>
    <row r="27" spans="1:12" ht="24" hidden="1" customHeight="1" x14ac:dyDescent="0.25">
      <c r="A27" s="169"/>
      <c r="B27" s="105"/>
      <c r="C27" s="108"/>
      <c r="D27" s="141"/>
      <c r="E27" s="141"/>
      <c r="F27" s="28"/>
      <c r="G27" s="24"/>
      <c r="H27" s="24"/>
      <c r="I27" s="24"/>
      <c r="J27" s="25"/>
      <c r="K27" s="25"/>
      <c r="L27" s="167"/>
    </row>
    <row r="28" spans="1:12" ht="24" customHeight="1" x14ac:dyDescent="0.25">
      <c r="A28" s="169"/>
      <c r="B28" s="105"/>
      <c r="C28" s="108"/>
      <c r="D28" s="141"/>
      <c r="E28" s="141"/>
      <c r="F28" s="28">
        <v>240</v>
      </c>
      <c r="G28" s="24">
        <v>123.867</v>
      </c>
      <c r="H28" s="38">
        <v>120.717</v>
      </c>
      <c r="I28" s="38">
        <v>120.717</v>
      </c>
      <c r="J28" s="25">
        <f t="shared" si="3"/>
        <v>365.30099999999999</v>
      </c>
      <c r="K28" s="25"/>
      <c r="L28" s="167"/>
    </row>
    <row r="29" spans="1:12" ht="22.5" customHeight="1" x14ac:dyDescent="0.25">
      <c r="A29" s="169"/>
      <c r="B29" s="105"/>
      <c r="C29" s="108"/>
      <c r="D29" s="141"/>
      <c r="E29" s="141"/>
      <c r="F29" s="28">
        <v>610</v>
      </c>
      <c r="G29" s="24">
        <f>12375.431</f>
        <v>12375.431</v>
      </c>
      <c r="H29" s="38">
        <v>12375.431</v>
      </c>
      <c r="I29" s="38">
        <v>12375.431</v>
      </c>
      <c r="J29" s="25">
        <f t="shared" si="3"/>
        <v>37126.293000000005</v>
      </c>
      <c r="K29" s="25"/>
      <c r="L29" s="167"/>
    </row>
    <row r="30" spans="1:12" ht="40.5" hidden="1" customHeight="1" x14ac:dyDescent="0.25">
      <c r="A30" s="170"/>
      <c r="B30" s="106"/>
      <c r="C30" s="109"/>
      <c r="D30" s="142"/>
      <c r="E30" s="142"/>
      <c r="F30" s="28"/>
      <c r="G30" s="24"/>
      <c r="H30" s="24"/>
      <c r="I30" s="24"/>
      <c r="J30" s="25"/>
      <c r="K30" s="25"/>
      <c r="L30" s="167"/>
    </row>
    <row r="31" spans="1:12" ht="29.25" customHeight="1" x14ac:dyDescent="0.25">
      <c r="A31" s="163" t="s">
        <v>42</v>
      </c>
      <c r="B31" s="104" t="s">
        <v>13</v>
      </c>
      <c r="C31" s="107">
        <v>862</v>
      </c>
      <c r="D31" s="129" t="s">
        <v>34</v>
      </c>
      <c r="E31" s="129" t="s">
        <v>74</v>
      </c>
      <c r="F31" s="28"/>
      <c r="G31" s="24">
        <f>SUM(G32:G35)</f>
        <v>18104.384999999998</v>
      </c>
      <c r="H31" s="24">
        <f>SUM(H32:H35)</f>
        <v>18375.12</v>
      </c>
      <c r="I31" s="24">
        <f>SUM(I32:I35)</f>
        <v>18375.12</v>
      </c>
      <c r="J31" s="158">
        <f t="shared" si="3"/>
        <v>54854.625</v>
      </c>
      <c r="K31" s="158"/>
      <c r="L31" s="167"/>
    </row>
    <row r="32" spans="1:12" ht="20.25" customHeight="1" x14ac:dyDescent="0.25">
      <c r="A32" s="164"/>
      <c r="B32" s="105"/>
      <c r="C32" s="127"/>
      <c r="D32" s="130"/>
      <c r="E32" s="130"/>
      <c r="F32" s="28">
        <v>110</v>
      </c>
      <c r="G32" s="24">
        <v>2899.9</v>
      </c>
      <c r="H32" s="24">
        <v>2937.7</v>
      </c>
      <c r="I32" s="24">
        <v>2937.7</v>
      </c>
      <c r="J32" s="25">
        <f t="shared" si="3"/>
        <v>8775.2999999999993</v>
      </c>
      <c r="K32" s="25"/>
      <c r="L32" s="167"/>
    </row>
    <row r="33" spans="1:12" ht="19.5" customHeight="1" x14ac:dyDescent="0.25">
      <c r="A33" s="165"/>
      <c r="B33" s="105"/>
      <c r="C33" s="127"/>
      <c r="D33" s="130"/>
      <c r="E33" s="130"/>
      <c r="F33" s="28">
        <v>240</v>
      </c>
      <c r="G33" s="24">
        <f>1762.965-0.06</f>
        <v>1762.905</v>
      </c>
      <c r="H33" s="24">
        <v>2053.4</v>
      </c>
      <c r="I33" s="24">
        <v>2053.4</v>
      </c>
      <c r="J33" s="25">
        <f t="shared" si="3"/>
        <v>5869.7049999999999</v>
      </c>
      <c r="K33" s="25"/>
      <c r="L33" s="167"/>
    </row>
    <row r="34" spans="1:12" ht="18.75" customHeight="1" x14ac:dyDescent="0.25">
      <c r="A34" s="165"/>
      <c r="B34" s="105"/>
      <c r="C34" s="127"/>
      <c r="D34" s="130"/>
      <c r="E34" s="130"/>
      <c r="F34" s="5">
        <v>850</v>
      </c>
      <c r="G34" s="31">
        <f>0.05+0.06</f>
        <v>0.11</v>
      </c>
      <c r="H34" s="31">
        <v>0.05</v>
      </c>
      <c r="I34" s="31">
        <v>0.05</v>
      </c>
      <c r="J34" s="36">
        <f t="shared" si="3"/>
        <v>0.21000000000000002</v>
      </c>
      <c r="K34" s="25"/>
      <c r="L34" s="167"/>
    </row>
    <row r="35" spans="1:12" ht="24" customHeight="1" x14ac:dyDescent="0.25">
      <c r="A35" s="165"/>
      <c r="B35" s="105"/>
      <c r="C35" s="127"/>
      <c r="D35" s="130"/>
      <c r="E35" s="130"/>
      <c r="F35" s="35">
        <v>610</v>
      </c>
      <c r="G35" s="24">
        <v>13441.47</v>
      </c>
      <c r="H35" s="24">
        <v>13383.97</v>
      </c>
      <c r="I35" s="24">
        <v>13383.97</v>
      </c>
      <c r="J35" s="25">
        <f t="shared" si="3"/>
        <v>40209.409999999996</v>
      </c>
      <c r="K35" s="25"/>
      <c r="L35" s="167"/>
    </row>
    <row r="36" spans="1:12" ht="27.75" customHeight="1" x14ac:dyDescent="0.25">
      <c r="A36" s="137" t="s">
        <v>41</v>
      </c>
      <c r="B36" s="104" t="s">
        <v>13</v>
      </c>
      <c r="C36" s="107">
        <v>862</v>
      </c>
      <c r="D36" s="129" t="s">
        <v>34</v>
      </c>
      <c r="E36" s="129" t="s">
        <v>72</v>
      </c>
      <c r="F36" s="28"/>
      <c r="G36" s="24">
        <f>G37+G38</f>
        <v>2698.7</v>
      </c>
      <c r="H36" s="24">
        <f>H37+H38</f>
        <v>2698.7</v>
      </c>
      <c r="I36" s="24">
        <f>I37+I38</f>
        <v>2698.7</v>
      </c>
      <c r="J36" s="158">
        <f t="shared" ref="J36:J43" si="4">G36+H36+I36</f>
        <v>8096.0999999999995</v>
      </c>
      <c r="K36" s="158"/>
      <c r="L36" s="168"/>
    </row>
    <row r="37" spans="1:12" ht="27.75" customHeight="1" x14ac:dyDescent="0.25">
      <c r="A37" s="169"/>
      <c r="B37" s="135"/>
      <c r="C37" s="127"/>
      <c r="D37" s="130"/>
      <c r="E37" s="130"/>
      <c r="F37" s="28">
        <v>240</v>
      </c>
      <c r="G37" s="24">
        <f>116.3+96.4+77.8+95.5+89.2</f>
        <v>475.2</v>
      </c>
      <c r="H37" s="24">
        <f>116.3+96.4+77.8+95.5+89.2</f>
        <v>475.2</v>
      </c>
      <c r="I37" s="24">
        <f>116.3+96.4+77.8+95.5+89.2</f>
        <v>475.2</v>
      </c>
      <c r="J37" s="25">
        <f t="shared" si="4"/>
        <v>1425.6</v>
      </c>
      <c r="K37" s="25"/>
      <c r="L37" s="21"/>
    </row>
    <row r="38" spans="1:12" ht="27" customHeight="1" x14ac:dyDescent="0.25">
      <c r="A38" s="170"/>
      <c r="B38" s="136"/>
      <c r="C38" s="128"/>
      <c r="D38" s="131"/>
      <c r="E38" s="131"/>
      <c r="F38" s="28">
        <v>610</v>
      </c>
      <c r="G38" s="24">
        <v>2223.5</v>
      </c>
      <c r="H38" s="24">
        <v>2223.5</v>
      </c>
      <c r="I38" s="24">
        <v>2223.5</v>
      </c>
      <c r="J38" s="25">
        <f t="shared" si="4"/>
        <v>6670.5</v>
      </c>
      <c r="K38" s="25"/>
      <c r="L38" s="21"/>
    </row>
    <row r="39" spans="1:12" ht="108.75" hidden="1" customHeight="1" x14ac:dyDescent="0.25">
      <c r="A39" s="76"/>
      <c r="B39" s="50"/>
      <c r="C39" s="70"/>
      <c r="D39" s="71"/>
      <c r="E39" s="72"/>
      <c r="F39" s="35"/>
      <c r="G39" s="49"/>
      <c r="H39" s="49"/>
      <c r="I39" s="49"/>
      <c r="J39" s="53">
        <f t="shared" si="4"/>
        <v>0</v>
      </c>
      <c r="K39" s="48"/>
      <c r="L39" s="50"/>
    </row>
    <row r="40" spans="1:12" ht="39.75" customHeight="1" x14ac:dyDescent="0.25">
      <c r="A40" s="120" t="s">
        <v>90</v>
      </c>
      <c r="B40" s="123" t="s">
        <v>13</v>
      </c>
      <c r="C40" s="107">
        <v>862</v>
      </c>
      <c r="D40" s="129" t="s">
        <v>34</v>
      </c>
      <c r="E40" s="129" t="s">
        <v>91</v>
      </c>
      <c r="F40" s="52"/>
      <c r="G40" s="54">
        <f>G41+G42</f>
        <v>150.12799999999999</v>
      </c>
      <c r="H40" s="54"/>
      <c r="I40" s="54"/>
      <c r="J40" s="53">
        <f>G40+H40+I40</f>
        <v>150.12799999999999</v>
      </c>
      <c r="K40" s="53"/>
      <c r="L40" s="51"/>
    </row>
    <row r="41" spans="1:12" ht="21" customHeight="1" x14ac:dyDescent="0.25">
      <c r="A41" s="121"/>
      <c r="B41" s="124"/>
      <c r="C41" s="127"/>
      <c r="D41" s="130"/>
      <c r="E41" s="130"/>
      <c r="F41" s="52">
        <v>110</v>
      </c>
      <c r="G41" s="54">
        <v>64.591999999999999</v>
      </c>
      <c r="H41" s="54"/>
      <c r="I41" s="54"/>
      <c r="J41" s="53"/>
      <c r="K41" s="53"/>
      <c r="L41" s="51"/>
    </row>
    <row r="42" spans="1:12" ht="19.5" customHeight="1" x14ac:dyDescent="0.25">
      <c r="A42" s="122"/>
      <c r="B42" s="125"/>
      <c r="C42" s="128"/>
      <c r="D42" s="131"/>
      <c r="E42" s="131"/>
      <c r="F42" s="52">
        <v>610</v>
      </c>
      <c r="G42" s="54">
        <v>85.536000000000001</v>
      </c>
      <c r="H42" s="54"/>
      <c r="I42" s="54"/>
      <c r="J42" s="53"/>
      <c r="K42" s="53"/>
      <c r="L42" s="51"/>
    </row>
    <row r="43" spans="1:12" ht="30.75" customHeight="1" x14ac:dyDescent="0.25">
      <c r="A43" s="98" t="s">
        <v>53</v>
      </c>
      <c r="B43" s="123" t="s">
        <v>13</v>
      </c>
      <c r="C43" s="107">
        <v>862</v>
      </c>
      <c r="D43" s="140" t="s">
        <v>44</v>
      </c>
      <c r="E43" s="140" t="s">
        <v>82</v>
      </c>
      <c r="F43" s="28"/>
      <c r="G43" s="24">
        <f>G44+G45</f>
        <v>831.5</v>
      </c>
      <c r="H43" s="24">
        <f t="shared" ref="H43:I43" si="5">H44+H45</f>
        <v>831.5</v>
      </c>
      <c r="I43" s="24">
        <f t="shared" si="5"/>
        <v>831.5</v>
      </c>
      <c r="J43" s="158">
        <f t="shared" si="4"/>
        <v>2494.5</v>
      </c>
      <c r="K43" s="158"/>
      <c r="L43" s="153" t="s">
        <v>67</v>
      </c>
    </row>
    <row r="44" spans="1:12" ht="24.75" customHeight="1" x14ac:dyDescent="0.25">
      <c r="A44" s="99"/>
      <c r="B44" s="124"/>
      <c r="C44" s="108"/>
      <c r="D44" s="141"/>
      <c r="E44" s="141"/>
      <c r="F44" s="6">
        <v>320</v>
      </c>
      <c r="G44" s="26">
        <v>815.2</v>
      </c>
      <c r="H44" s="26">
        <v>815.2</v>
      </c>
      <c r="I44" s="26">
        <v>815.2</v>
      </c>
      <c r="J44" s="7">
        <f>I44+H44+G44</f>
        <v>2445.6000000000004</v>
      </c>
      <c r="K44" s="8"/>
      <c r="L44" s="154"/>
    </row>
    <row r="45" spans="1:12" ht="27.75" customHeight="1" x14ac:dyDescent="0.25">
      <c r="A45" s="100"/>
      <c r="B45" s="125"/>
      <c r="C45" s="109"/>
      <c r="D45" s="142"/>
      <c r="E45" s="142"/>
      <c r="F45" s="6">
        <v>240</v>
      </c>
      <c r="G45" s="26">
        <v>16.3</v>
      </c>
      <c r="H45" s="26">
        <v>16.3</v>
      </c>
      <c r="I45" s="26">
        <v>16.3</v>
      </c>
      <c r="J45" s="7">
        <f>I45+H45+G45</f>
        <v>48.900000000000006</v>
      </c>
      <c r="K45" s="8"/>
      <c r="L45" s="155"/>
    </row>
    <row r="46" spans="1:12" ht="38.25" customHeight="1" x14ac:dyDescent="0.25">
      <c r="A46" s="177" t="s">
        <v>15</v>
      </c>
      <c r="B46" s="177"/>
      <c r="C46" s="29"/>
      <c r="D46" s="28"/>
      <c r="E46" s="28"/>
      <c r="F46" s="28"/>
      <c r="G46" s="9">
        <f>G43+G40+G36+G31+G25+G21+G20</f>
        <v>47581.812999999995</v>
      </c>
      <c r="H46" s="9">
        <f t="shared" ref="H46:K46" si="6">H43+H40+H36+H31+H25+H21+H20</f>
        <v>47702.42</v>
      </c>
      <c r="I46" s="9">
        <f t="shared" si="6"/>
        <v>47702.42</v>
      </c>
      <c r="J46" s="9">
        <f t="shared" si="6"/>
        <v>142986.65300000002</v>
      </c>
      <c r="K46" s="9">
        <f t="shared" si="6"/>
        <v>0</v>
      </c>
      <c r="L46" s="10"/>
    </row>
    <row r="47" spans="1:12" ht="34.5" customHeight="1" x14ac:dyDescent="0.25">
      <c r="A47" s="156" t="s">
        <v>31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</row>
    <row r="48" spans="1:12" ht="28.5" customHeight="1" x14ac:dyDescent="0.25">
      <c r="A48" s="137" t="s">
        <v>36</v>
      </c>
      <c r="B48" s="104" t="s">
        <v>13</v>
      </c>
      <c r="C48" s="107">
        <v>862</v>
      </c>
      <c r="D48" s="129" t="s">
        <v>33</v>
      </c>
      <c r="E48" s="129" t="s">
        <v>60</v>
      </c>
      <c r="F48" s="28"/>
      <c r="G48" s="11">
        <f>G49+G50+G51+G53+G54+G52</f>
        <v>161443.69999999998</v>
      </c>
      <c r="H48" s="11">
        <f>H49+H50+H51+H53+H54</f>
        <v>160897.60000000001</v>
      </c>
      <c r="I48" s="11">
        <f>I49+I50+I51+I53+I54</f>
        <v>160897.60000000001</v>
      </c>
      <c r="J48" s="25">
        <f t="shared" ref="J48:J53" si="7">G48+H48+I48</f>
        <v>483238.9</v>
      </c>
      <c r="K48" s="156" t="s">
        <v>66</v>
      </c>
      <c r="L48" s="156"/>
    </row>
    <row r="49" spans="1:12" ht="24" customHeight="1" x14ac:dyDescent="0.25">
      <c r="A49" s="138"/>
      <c r="B49" s="135"/>
      <c r="C49" s="127"/>
      <c r="D49" s="130"/>
      <c r="E49" s="130"/>
      <c r="F49" s="28">
        <v>110</v>
      </c>
      <c r="G49" s="11">
        <f>120925.492-20</f>
        <v>120905.492</v>
      </c>
      <c r="H49" s="24">
        <v>120925.492</v>
      </c>
      <c r="I49" s="24">
        <v>120925.492</v>
      </c>
      <c r="J49" s="25">
        <f t="shared" si="7"/>
        <v>362756.47600000002</v>
      </c>
      <c r="K49" s="156"/>
      <c r="L49" s="156"/>
    </row>
    <row r="50" spans="1:12" ht="24" hidden="1" customHeight="1" x14ac:dyDescent="0.25">
      <c r="A50" s="138"/>
      <c r="B50" s="135"/>
      <c r="C50" s="127"/>
      <c r="D50" s="130"/>
      <c r="E50" s="130"/>
      <c r="F50" s="28"/>
      <c r="G50" s="11"/>
      <c r="H50" s="11"/>
      <c r="I50" s="11"/>
      <c r="J50" s="25"/>
      <c r="K50" s="156"/>
      <c r="L50" s="156"/>
    </row>
    <row r="51" spans="1:12" ht="24" customHeight="1" x14ac:dyDescent="0.25">
      <c r="A51" s="138"/>
      <c r="B51" s="135"/>
      <c r="C51" s="127"/>
      <c r="D51" s="130"/>
      <c r="E51" s="130"/>
      <c r="F51" s="28">
        <v>240</v>
      </c>
      <c r="G51" s="11">
        <f>4805.906+166.1+20</f>
        <v>4992.0060000000003</v>
      </c>
      <c r="H51" s="11">
        <f>4805.906</f>
        <v>4805.9059999999999</v>
      </c>
      <c r="I51" s="11">
        <f>4805.906</f>
        <v>4805.9059999999999</v>
      </c>
      <c r="J51" s="25">
        <f t="shared" si="7"/>
        <v>14603.817999999999</v>
      </c>
      <c r="K51" s="156"/>
      <c r="L51" s="156"/>
    </row>
    <row r="52" spans="1:12" ht="24" customHeight="1" x14ac:dyDescent="0.25">
      <c r="A52" s="138"/>
      <c r="B52" s="135"/>
      <c r="C52" s="127"/>
      <c r="D52" s="130"/>
      <c r="E52" s="130"/>
      <c r="F52" s="40">
        <v>850</v>
      </c>
      <c r="G52" s="11">
        <v>15</v>
      </c>
      <c r="H52" s="11"/>
      <c r="I52" s="11"/>
      <c r="J52" s="39">
        <f t="shared" si="7"/>
        <v>15</v>
      </c>
      <c r="K52" s="156"/>
      <c r="L52" s="156"/>
    </row>
    <row r="53" spans="1:12" ht="24" customHeight="1" x14ac:dyDescent="0.25">
      <c r="A53" s="138"/>
      <c r="B53" s="135"/>
      <c r="C53" s="127"/>
      <c r="D53" s="130"/>
      <c r="E53" s="130"/>
      <c r="F53" s="28">
        <v>610</v>
      </c>
      <c r="G53" s="11">
        <f>35166.202+365</f>
        <v>35531.201999999997</v>
      </c>
      <c r="H53" s="11">
        <f>35166.202</f>
        <v>35166.201999999997</v>
      </c>
      <c r="I53" s="11">
        <f>35166.202</f>
        <v>35166.201999999997</v>
      </c>
      <c r="J53" s="25">
        <f t="shared" si="7"/>
        <v>105863.606</v>
      </c>
      <c r="K53" s="156"/>
      <c r="L53" s="156"/>
    </row>
    <row r="54" spans="1:12" ht="65.25" hidden="1" customHeight="1" x14ac:dyDescent="0.25">
      <c r="A54" s="139"/>
      <c r="B54" s="136"/>
      <c r="C54" s="128"/>
      <c r="D54" s="131"/>
      <c r="E54" s="131"/>
      <c r="F54" s="28"/>
      <c r="G54" s="11"/>
      <c r="H54" s="11"/>
      <c r="I54" s="11"/>
      <c r="J54" s="25"/>
      <c r="K54" s="156"/>
      <c r="L54" s="156"/>
    </row>
    <row r="55" spans="1:12" ht="57.75" customHeight="1" x14ac:dyDescent="0.25">
      <c r="A55" s="179" t="s">
        <v>70</v>
      </c>
      <c r="B55" s="181"/>
      <c r="C55" s="126">
        <v>862</v>
      </c>
      <c r="D55" s="150" t="s">
        <v>33</v>
      </c>
      <c r="E55" s="184" t="s">
        <v>71</v>
      </c>
      <c r="F55" s="28"/>
      <c r="G55" s="11">
        <f>G56+G57</f>
        <v>25126.100000000002</v>
      </c>
      <c r="H55" s="11">
        <f t="shared" ref="H55:I55" si="8">H56+H57</f>
        <v>25126.100000000002</v>
      </c>
      <c r="I55" s="11">
        <f t="shared" si="8"/>
        <v>25126.100000000002</v>
      </c>
      <c r="J55" s="11">
        <f>J56+J57</f>
        <v>75378.3</v>
      </c>
      <c r="K55" s="156"/>
      <c r="L55" s="156"/>
    </row>
    <row r="56" spans="1:12" ht="30.75" customHeight="1" x14ac:dyDescent="0.25">
      <c r="A56" s="180"/>
      <c r="B56" s="182"/>
      <c r="C56" s="127"/>
      <c r="D56" s="151"/>
      <c r="E56" s="185"/>
      <c r="F56" s="28">
        <v>110</v>
      </c>
      <c r="G56" s="11">
        <v>17212.061000000002</v>
      </c>
      <c r="H56" s="11">
        <f>G56</f>
        <v>17212.061000000002</v>
      </c>
      <c r="I56" s="11">
        <f>H56</f>
        <v>17212.061000000002</v>
      </c>
      <c r="J56" s="25">
        <f>I56+H56+G56</f>
        <v>51636.183000000005</v>
      </c>
      <c r="K56" s="156"/>
      <c r="L56" s="156"/>
    </row>
    <row r="57" spans="1:12" ht="22.5" customHeight="1" x14ac:dyDescent="0.25">
      <c r="A57" s="180"/>
      <c r="B57" s="182"/>
      <c r="C57" s="128"/>
      <c r="D57" s="152"/>
      <c r="E57" s="186"/>
      <c r="F57" s="28">
        <v>610</v>
      </c>
      <c r="G57" s="11">
        <v>7914.0389999999998</v>
      </c>
      <c r="H57" s="11">
        <f>G57</f>
        <v>7914.0389999999998</v>
      </c>
      <c r="I57" s="11">
        <f>G57</f>
        <v>7914.0389999999998</v>
      </c>
      <c r="J57" s="25">
        <f>I57+H57+G57</f>
        <v>23742.116999999998</v>
      </c>
      <c r="K57" s="156"/>
      <c r="L57" s="156"/>
    </row>
    <row r="58" spans="1:12" ht="20.25" customHeight="1" x14ac:dyDescent="0.25">
      <c r="A58" s="98" t="s">
        <v>42</v>
      </c>
      <c r="B58" s="123" t="s">
        <v>14</v>
      </c>
      <c r="C58" s="107">
        <v>862</v>
      </c>
      <c r="D58" s="140" t="s">
        <v>33</v>
      </c>
      <c r="E58" s="140" t="s">
        <v>74</v>
      </c>
      <c r="F58" s="157"/>
      <c r="G58" s="178">
        <f>SUM(G60:G63)</f>
        <v>50841.024000000005</v>
      </c>
      <c r="H58" s="178">
        <f>SUM(H60:H63)</f>
        <v>50753.560000000005</v>
      </c>
      <c r="I58" s="178">
        <f>SUM(I60:I63)</f>
        <v>50753.560000000005</v>
      </c>
      <c r="J58" s="158">
        <f>G58+H58+I58</f>
        <v>152348.144</v>
      </c>
      <c r="K58" s="156"/>
      <c r="L58" s="156"/>
    </row>
    <row r="59" spans="1:12" ht="0.75" customHeight="1" x14ac:dyDescent="0.25">
      <c r="A59" s="99"/>
      <c r="B59" s="124"/>
      <c r="C59" s="108"/>
      <c r="D59" s="141"/>
      <c r="E59" s="141"/>
      <c r="F59" s="157"/>
      <c r="G59" s="178"/>
      <c r="H59" s="178"/>
      <c r="I59" s="178"/>
      <c r="J59" s="158"/>
      <c r="K59" s="156"/>
      <c r="L59" s="156"/>
    </row>
    <row r="60" spans="1:12" ht="20.25" customHeight="1" x14ac:dyDescent="0.25">
      <c r="A60" s="99"/>
      <c r="B60" s="124"/>
      <c r="C60" s="108"/>
      <c r="D60" s="141"/>
      <c r="E60" s="141"/>
      <c r="F60" s="28">
        <v>110</v>
      </c>
      <c r="G60" s="24">
        <v>26909.947</v>
      </c>
      <c r="H60" s="24">
        <v>27028.400000000001</v>
      </c>
      <c r="I60" s="24">
        <v>27028.400000000001</v>
      </c>
      <c r="J60" s="25">
        <f>G60+H60+I60</f>
        <v>80966.747000000003</v>
      </c>
      <c r="K60" s="21"/>
      <c r="L60" s="21"/>
    </row>
    <row r="61" spans="1:12" ht="20.25" customHeight="1" x14ac:dyDescent="0.25">
      <c r="A61" s="99"/>
      <c r="B61" s="124"/>
      <c r="C61" s="108"/>
      <c r="D61" s="141"/>
      <c r="E61" s="141"/>
      <c r="F61" s="28">
        <v>240</v>
      </c>
      <c r="G61" s="24">
        <v>15895.4</v>
      </c>
      <c r="H61" s="24">
        <v>15810.4</v>
      </c>
      <c r="I61" s="24">
        <v>15810.4</v>
      </c>
      <c r="J61" s="25">
        <f>G61+H61+I61</f>
        <v>47516.2</v>
      </c>
      <c r="K61" s="21"/>
      <c r="L61" s="21"/>
    </row>
    <row r="62" spans="1:12" ht="22.5" customHeight="1" x14ac:dyDescent="0.25">
      <c r="A62" s="99"/>
      <c r="B62" s="124"/>
      <c r="C62" s="108"/>
      <c r="D62" s="141"/>
      <c r="E62" s="141"/>
      <c r="F62" s="5">
        <v>850</v>
      </c>
      <c r="G62" s="24">
        <f>79.58+30</f>
        <v>109.58</v>
      </c>
      <c r="H62" s="24">
        <v>79.58</v>
      </c>
      <c r="I62" s="24">
        <v>79.58</v>
      </c>
      <c r="J62" s="25">
        <f>G62+H62+I62</f>
        <v>268.74</v>
      </c>
      <c r="K62" s="21"/>
      <c r="L62" s="21"/>
    </row>
    <row r="63" spans="1:12" ht="22.5" customHeight="1" x14ac:dyDescent="0.25">
      <c r="A63" s="99"/>
      <c r="B63" s="124"/>
      <c r="C63" s="108"/>
      <c r="D63" s="141"/>
      <c r="E63" s="141"/>
      <c r="F63" s="28">
        <v>610</v>
      </c>
      <c r="G63" s="24">
        <f>7835.18+98.267-7.35</f>
        <v>7926.0969999999998</v>
      </c>
      <c r="H63" s="24">
        <v>7835.18</v>
      </c>
      <c r="I63" s="24">
        <v>7835.18</v>
      </c>
      <c r="J63" s="25">
        <f>G63+H63+I63</f>
        <v>23596.457000000002</v>
      </c>
      <c r="K63" s="33"/>
      <c r="L63" s="34"/>
    </row>
    <row r="64" spans="1:12" ht="42" hidden="1" customHeight="1" x14ac:dyDescent="0.25">
      <c r="A64" s="100"/>
      <c r="B64" s="125"/>
      <c r="C64" s="109"/>
      <c r="D64" s="142"/>
      <c r="E64" s="142"/>
      <c r="F64" s="28"/>
      <c r="G64" s="24"/>
      <c r="H64" s="24"/>
      <c r="I64" s="24"/>
      <c r="J64" s="25"/>
      <c r="K64" s="33"/>
      <c r="L64" s="34"/>
    </row>
    <row r="65" spans="1:12" ht="27.75" customHeight="1" x14ac:dyDescent="0.25">
      <c r="A65" s="137" t="s">
        <v>41</v>
      </c>
      <c r="B65" s="104" t="s">
        <v>14</v>
      </c>
      <c r="C65" s="107">
        <v>862</v>
      </c>
      <c r="D65" s="129" t="s">
        <v>33</v>
      </c>
      <c r="E65" s="129" t="s">
        <v>72</v>
      </c>
      <c r="F65" s="28"/>
      <c r="G65" s="24">
        <f>G66+G67</f>
        <v>1353.1790000000001</v>
      </c>
      <c r="H65" s="24">
        <f>H66+H67</f>
        <v>1348.2</v>
      </c>
      <c r="I65" s="24">
        <f>I66+I67</f>
        <v>1348.2</v>
      </c>
      <c r="J65" s="25">
        <f>G65+H65+I65</f>
        <v>4049.5789999999997</v>
      </c>
      <c r="K65" s="113" t="s">
        <v>63</v>
      </c>
      <c r="L65" s="114"/>
    </row>
    <row r="66" spans="1:12" ht="27.75" customHeight="1" x14ac:dyDescent="0.25">
      <c r="A66" s="138"/>
      <c r="B66" s="135"/>
      <c r="C66" s="127"/>
      <c r="D66" s="130"/>
      <c r="E66" s="130"/>
      <c r="F66" s="28">
        <v>240</v>
      </c>
      <c r="G66" s="24">
        <f>584.5+4.979</f>
        <v>589.47900000000004</v>
      </c>
      <c r="H66" s="24">
        <v>584.5</v>
      </c>
      <c r="I66" s="24">
        <v>584.5</v>
      </c>
      <c r="J66" s="25">
        <f>G66+H66+I66</f>
        <v>1758.479</v>
      </c>
      <c r="K66" s="115"/>
      <c r="L66" s="116"/>
    </row>
    <row r="67" spans="1:12" ht="27.75" customHeight="1" x14ac:dyDescent="0.25">
      <c r="A67" s="139"/>
      <c r="B67" s="136"/>
      <c r="C67" s="128"/>
      <c r="D67" s="131"/>
      <c r="E67" s="131"/>
      <c r="F67" s="28">
        <v>610</v>
      </c>
      <c r="G67" s="24">
        <v>763.7</v>
      </c>
      <c r="H67" s="24">
        <v>763.7</v>
      </c>
      <c r="I67" s="24">
        <v>763.7</v>
      </c>
      <c r="J67" s="25">
        <f>G67+H67+I67</f>
        <v>2291.1000000000004</v>
      </c>
      <c r="K67" s="117"/>
      <c r="L67" s="118"/>
    </row>
    <row r="68" spans="1:12" ht="42" hidden="1" customHeight="1" x14ac:dyDescent="0.25">
      <c r="A68" s="132"/>
      <c r="B68" s="104"/>
      <c r="C68" s="107"/>
      <c r="D68" s="107"/>
      <c r="E68" s="144"/>
      <c r="F68" s="95"/>
      <c r="G68" s="107"/>
      <c r="H68" s="101"/>
      <c r="I68" s="101"/>
      <c r="J68" s="107"/>
      <c r="K68" s="21"/>
      <c r="L68" s="104"/>
    </row>
    <row r="69" spans="1:12" ht="42" hidden="1" customHeight="1" x14ac:dyDescent="0.25">
      <c r="A69" s="133"/>
      <c r="B69" s="135"/>
      <c r="C69" s="108"/>
      <c r="D69" s="108"/>
      <c r="E69" s="145"/>
      <c r="F69" s="96"/>
      <c r="G69" s="108"/>
      <c r="H69" s="102"/>
      <c r="I69" s="102"/>
      <c r="J69" s="108"/>
      <c r="K69" s="21"/>
      <c r="L69" s="105"/>
    </row>
    <row r="70" spans="1:12" ht="102.75" hidden="1" customHeight="1" x14ac:dyDescent="0.25">
      <c r="A70" s="134"/>
      <c r="B70" s="136"/>
      <c r="C70" s="109"/>
      <c r="D70" s="109"/>
      <c r="E70" s="146"/>
      <c r="F70" s="97"/>
      <c r="G70" s="109"/>
      <c r="H70" s="103"/>
      <c r="I70" s="103"/>
      <c r="J70" s="109"/>
      <c r="K70" s="21"/>
      <c r="L70" s="106"/>
    </row>
    <row r="71" spans="1:12" ht="27" hidden="1" customHeight="1" x14ac:dyDescent="0.25">
      <c r="A71" s="132"/>
      <c r="B71" s="104"/>
      <c r="C71" s="107"/>
      <c r="D71" s="107"/>
      <c r="E71" s="144"/>
      <c r="F71" s="104"/>
      <c r="G71" s="110"/>
      <c r="H71" s="110"/>
      <c r="I71" s="110"/>
      <c r="J71" s="110"/>
      <c r="K71" s="22"/>
      <c r="L71" s="23"/>
    </row>
    <row r="72" spans="1:12" ht="24" hidden="1" customHeight="1" x14ac:dyDescent="0.25">
      <c r="A72" s="133"/>
      <c r="B72" s="135"/>
      <c r="C72" s="108"/>
      <c r="D72" s="108"/>
      <c r="E72" s="145"/>
      <c r="F72" s="135"/>
      <c r="G72" s="111"/>
      <c r="H72" s="111"/>
      <c r="I72" s="111"/>
      <c r="J72" s="111"/>
      <c r="K72" s="22"/>
      <c r="L72" s="23"/>
    </row>
    <row r="73" spans="1:12" ht="90" hidden="1" customHeight="1" x14ac:dyDescent="0.25">
      <c r="A73" s="134"/>
      <c r="B73" s="136"/>
      <c r="C73" s="109"/>
      <c r="D73" s="109"/>
      <c r="E73" s="146"/>
      <c r="F73" s="136"/>
      <c r="G73" s="112"/>
      <c r="H73" s="112"/>
      <c r="I73" s="112"/>
      <c r="J73" s="112"/>
      <c r="K73" s="22"/>
      <c r="L73" s="23"/>
    </row>
    <row r="74" spans="1:12" ht="24" customHeight="1" x14ac:dyDescent="0.25">
      <c r="A74" s="137" t="s">
        <v>37</v>
      </c>
      <c r="B74" s="104" t="s">
        <v>13</v>
      </c>
      <c r="C74" s="107">
        <v>862</v>
      </c>
      <c r="D74" s="129" t="s">
        <v>45</v>
      </c>
      <c r="E74" s="129" t="s">
        <v>81</v>
      </c>
      <c r="F74" s="28"/>
      <c r="G74" s="24">
        <f>G76+G77+G75</f>
        <v>12293.4</v>
      </c>
      <c r="H74" s="24">
        <f>H76+H77+H75</f>
        <v>14829.300000000001</v>
      </c>
      <c r="I74" s="24">
        <f>I76+I77+I75</f>
        <v>14829.300000000001</v>
      </c>
      <c r="J74" s="24">
        <f>I74+H74+G74</f>
        <v>41952</v>
      </c>
      <c r="K74" s="190" t="s">
        <v>64</v>
      </c>
      <c r="L74" s="191"/>
    </row>
    <row r="75" spans="1:12" ht="24" customHeight="1" x14ac:dyDescent="0.25">
      <c r="A75" s="169"/>
      <c r="B75" s="105"/>
      <c r="C75" s="108"/>
      <c r="D75" s="143"/>
      <c r="E75" s="143"/>
      <c r="F75" s="28">
        <v>110</v>
      </c>
      <c r="G75" s="24">
        <v>1269.5840000000001</v>
      </c>
      <c r="H75" s="24">
        <f t="shared" ref="H75:I77" si="9">G75</f>
        <v>1269.5840000000001</v>
      </c>
      <c r="I75" s="24">
        <f t="shared" si="9"/>
        <v>1269.5840000000001</v>
      </c>
      <c r="J75" s="25">
        <f>G75+H75+I75</f>
        <v>3808.7520000000004</v>
      </c>
      <c r="K75" s="192"/>
      <c r="L75" s="193"/>
    </row>
    <row r="76" spans="1:12" ht="24" customHeight="1" x14ac:dyDescent="0.25">
      <c r="A76" s="169"/>
      <c r="B76" s="105"/>
      <c r="C76" s="127"/>
      <c r="D76" s="130"/>
      <c r="E76" s="130"/>
      <c r="F76" s="28">
        <v>240</v>
      </c>
      <c r="G76" s="24">
        <v>6848.6009999999997</v>
      </c>
      <c r="H76" s="24">
        <v>8576.2009999999991</v>
      </c>
      <c r="I76" s="24">
        <f t="shared" si="9"/>
        <v>8576.2009999999991</v>
      </c>
      <c r="J76" s="25">
        <f>G76+H76+I76</f>
        <v>24001.002999999997</v>
      </c>
      <c r="K76" s="192"/>
      <c r="L76" s="193"/>
    </row>
    <row r="77" spans="1:12" ht="24" customHeight="1" x14ac:dyDescent="0.25">
      <c r="A77" s="170"/>
      <c r="B77" s="106"/>
      <c r="C77" s="128"/>
      <c r="D77" s="131"/>
      <c r="E77" s="131"/>
      <c r="F77" s="28">
        <v>610</v>
      </c>
      <c r="G77" s="24">
        <v>4175.2150000000001</v>
      </c>
      <c r="H77" s="24">
        <v>4983.5150000000003</v>
      </c>
      <c r="I77" s="24">
        <f t="shared" si="9"/>
        <v>4983.5150000000003</v>
      </c>
      <c r="J77" s="25">
        <f>G77+H77+I77</f>
        <v>14142.244999999999</v>
      </c>
      <c r="K77" s="194"/>
      <c r="L77" s="195"/>
    </row>
    <row r="78" spans="1:12" ht="27.75" customHeight="1" x14ac:dyDescent="0.25">
      <c r="A78" s="120" t="s">
        <v>90</v>
      </c>
      <c r="B78" s="123" t="s">
        <v>13</v>
      </c>
      <c r="C78" s="126">
        <v>862</v>
      </c>
      <c r="D78" s="129" t="s">
        <v>33</v>
      </c>
      <c r="E78" s="129" t="s">
        <v>91</v>
      </c>
      <c r="F78" s="66"/>
      <c r="G78" s="57">
        <f>G79+G80</f>
        <v>596.84500000000003</v>
      </c>
      <c r="H78" s="57"/>
      <c r="I78" s="57"/>
      <c r="J78" s="58">
        <f t="shared" ref="J78:J83" si="10">G78</f>
        <v>596.84500000000003</v>
      </c>
      <c r="K78" s="63"/>
      <c r="L78" s="64"/>
    </row>
    <row r="79" spans="1:12" ht="28.5" customHeight="1" x14ac:dyDescent="0.25">
      <c r="A79" s="121"/>
      <c r="B79" s="124"/>
      <c r="C79" s="127"/>
      <c r="D79" s="130"/>
      <c r="E79" s="130"/>
      <c r="F79" s="66">
        <v>110</v>
      </c>
      <c r="G79" s="57">
        <f>382.25+115.437</f>
        <v>497.68700000000001</v>
      </c>
      <c r="H79" s="57"/>
      <c r="I79" s="57"/>
      <c r="J79" s="58">
        <f t="shared" si="10"/>
        <v>497.68700000000001</v>
      </c>
      <c r="K79" s="63"/>
      <c r="L79" s="64"/>
    </row>
    <row r="80" spans="1:12" ht="30.75" customHeight="1" x14ac:dyDescent="0.25">
      <c r="A80" s="122"/>
      <c r="B80" s="125"/>
      <c r="C80" s="128"/>
      <c r="D80" s="131"/>
      <c r="E80" s="131"/>
      <c r="F80" s="66">
        <v>610</v>
      </c>
      <c r="G80" s="57">
        <v>99.158000000000001</v>
      </c>
      <c r="H80" s="57"/>
      <c r="I80" s="57"/>
      <c r="J80" s="58">
        <f t="shared" si="10"/>
        <v>99.158000000000001</v>
      </c>
      <c r="K80" s="63"/>
      <c r="L80" s="64"/>
    </row>
    <row r="81" spans="1:12" ht="92.25" customHeight="1" x14ac:dyDescent="0.25">
      <c r="A81" s="82" t="s">
        <v>92</v>
      </c>
      <c r="B81" s="94" t="s">
        <v>13</v>
      </c>
      <c r="C81" s="29">
        <v>862</v>
      </c>
      <c r="D81" s="30" t="s">
        <v>33</v>
      </c>
      <c r="E81" s="30" t="s">
        <v>93</v>
      </c>
      <c r="F81" s="66">
        <v>240</v>
      </c>
      <c r="G81" s="57">
        <v>1253.4000000000001</v>
      </c>
      <c r="H81" s="57"/>
      <c r="I81" s="57"/>
      <c r="J81" s="58">
        <f t="shared" si="10"/>
        <v>1253.4000000000001</v>
      </c>
      <c r="K81" s="63"/>
      <c r="L81" s="64"/>
    </row>
    <row r="82" spans="1:12" ht="84.75" customHeight="1" x14ac:dyDescent="0.25">
      <c r="A82" s="86" t="s">
        <v>104</v>
      </c>
      <c r="B82" s="83" t="s">
        <v>13</v>
      </c>
      <c r="C82" s="84">
        <v>862</v>
      </c>
      <c r="D82" s="90" t="s">
        <v>33</v>
      </c>
      <c r="E82" s="91" t="s">
        <v>103</v>
      </c>
      <c r="F82" s="92">
        <v>240</v>
      </c>
      <c r="G82" s="88">
        <v>12.536</v>
      </c>
      <c r="H82" s="88"/>
      <c r="I82" s="88"/>
      <c r="J82" s="89">
        <f t="shared" si="10"/>
        <v>12.536</v>
      </c>
      <c r="K82" s="63"/>
      <c r="L82" s="64"/>
    </row>
    <row r="83" spans="1:12" ht="27.75" customHeight="1" x14ac:dyDescent="0.25">
      <c r="A83" s="171" t="s">
        <v>100</v>
      </c>
      <c r="B83" s="172" t="s">
        <v>13</v>
      </c>
      <c r="C83" s="84">
        <v>862</v>
      </c>
      <c r="D83" s="85" t="s">
        <v>33</v>
      </c>
      <c r="E83" s="85" t="s">
        <v>99</v>
      </c>
      <c r="F83" s="92"/>
      <c r="G83" s="88">
        <f>G84+G85</f>
        <v>1404.5</v>
      </c>
      <c r="H83" s="88"/>
      <c r="I83" s="88"/>
      <c r="J83" s="89">
        <f t="shared" si="10"/>
        <v>1404.5</v>
      </c>
      <c r="K83" s="63"/>
      <c r="L83" s="64"/>
    </row>
    <row r="84" spans="1:12" ht="27.75" customHeight="1" x14ac:dyDescent="0.25">
      <c r="A84" s="171"/>
      <c r="B84" s="172"/>
      <c r="C84" s="84"/>
      <c r="D84" s="85"/>
      <c r="E84" s="85"/>
      <c r="F84" s="92">
        <v>240</v>
      </c>
      <c r="G84" s="88">
        <v>669.59900000000005</v>
      </c>
      <c r="H84" s="88"/>
      <c r="I84" s="88"/>
      <c r="J84" s="89">
        <f t="shared" ref="J84:J85" si="11">G84</f>
        <v>669.59900000000005</v>
      </c>
      <c r="K84" s="63"/>
      <c r="L84" s="64"/>
    </row>
    <row r="85" spans="1:12" ht="27.75" customHeight="1" x14ac:dyDescent="0.25">
      <c r="A85" s="171"/>
      <c r="B85" s="172"/>
      <c r="C85" s="84"/>
      <c r="D85" s="85"/>
      <c r="E85" s="85"/>
      <c r="F85" s="92">
        <v>610</v>
      </c>
      <c r="G85" s="88">
        <v>734.90099999999995</v>
      </c>
      <c r="H85" s="88"/>
      <c r="I85" s="88"/>
      <c r="J85" s="89">
        <f t="shared" si="11"/>
        <v>734.90099999999995</v>
      </c>
      <c r="K85" s="63"/>
      <c r="L85" s="64"/>
    </row>
    <row r="86" spans="1:12" ht="27" customHeight="1" x14ac:dyDescent="0.25">
      <c r="A86" s="171" t="s">
        <v>102</v>
      </c>
      <c r="B86" s="172" t="s">
        <v>13</v>
      </c>
      <c r="C86" s="123">
        <v>862</v>
      </c>
      <c r="D86" s="160" t="s">
        <v>33</v>
      </c>
      <c r="E86" s="160" t="s">
        <v>101</v>
      </c>
      <c r="F86" s="87"/>
      <c r="G86" s="88">
        <f>G87+G88</f>
        <v>15</v>
      </c>
      <c r="H86" s="88"/>
      <c r="I86" s="88"/>
      <c r="J86" s="89">
        <f>G86</f>
        <v>15</v>
      </c>
      <c r="K86" s="63"/>
      <c r="L86" s="64"/>
    </row>
    <row r="87" spans="1:12" ht="27" customHeight="1" x14ac:dyDescent="0.25">
      <c r="A87" s="171"/>
      <c r="B87" s="172"/>
      <c r="C87" s="124"/>
      <c r="D87" s="161"/>
      <c r="E87" s="161"/>
      <c r="F87" s="87">
        <v>240</v>
      </c>
      <c r="G87" s="88">
        <v>7.65</v>
      </c>
      <c r="H87" s="88"/>
      <c r="I87" s="88"/>
      <c r="J87" s="89">
        <f t="shared" ref="J87:J88" si="12">G87</f>
        <v>7.65</v>
      </c>
      <c r="K87" s="63"/>
      <c r="L87" s="64"/>
    </row>
    <row r="88" spans="1:12" ht="27" customHeight="1" x14ac:dyDescent="0.25">
      <c r="A88" s="171"/>
      <c r="B88" s="172"/>
      <c r="C88" s="125"/>
      <c r="D88" s="162"/>
      <c r="E88" s="162"/>
      <c r="F88" s="87">
        <v>610</v>
      </c>
      <c r="G88" s="88">
        <v>7.35</v>
      </c>
      <c r="H88" s="88"/>
      <c r="I88" s="88"/>
      <c r="J88" s="89">
        <f t="shared" si="12"/>
        <v>7.35</v>
      </c>
      <c r="K88" s="63"/>
      <c r="L88" s="64"/>
    </row>
    <row r="89" spans="1:12" ht="24.75" customHeight="1" x14ac:dyDescent="0.25">
      <c r="A89" s="120" t="s">
        <v>87</v>
      </c>
      <c r="B89" s="147" t="s">
        <v>13</v>
      </c>
      <c r="C89" s="150" t="s">
        <v>88</v>
      </c>
      <c r="D89" s="150" t="s">
        <v>33</v>
      </c>
      <c r="E89" s="150" t="s">
        <v>89</v>
      </c>
      <c r="F89" s="41"/>
      <c r="G89" s="43">
        <f>G90+G91</f>
        <v>3.1399999999999997</v>
      </c>
      <c r="H89" s="43"/>
      <c r="I89" s="43"/>
      <c r="J89" s="42">
        <f t="shared" ref="J89:J91" si="13">G89+H89+I89</f>
        <v>3.1399999999999997</v>
      </c>
      <c r="K89" s="44"/>
      <c r="L89" s="45"/>
    </row>
    <row r="90" spans="1:12" ht="30.75" customHeight="1" x14ac:dyDescent="0.25">
      <c r="A90" s="121"/>
      <c r="B90" s="148"/>
      <c r="C90" s="151"/>
      <c r="D90" s="151"/>
      <c r="E90" s="151"/>
      <c r="F90" s="41">
        <v>240</v>
      </c>
      <c r="G90" s="46">
        <v>1.64327</v>
      </c>
      <c r="H90" s="46"/>
      <c r="I90" s="46"/>
      <c r="J90" s="47">
        <f t="shared" si="13"/>
        <v>1.64327</v>
      </c>
      <c r="K90" s="44"/>
      <c r="L90" s="45"/>
    </row>
    <row r="91" spans="1:12" ht="30.75" customHeight="1" x14ac:dyDescent="0.25">
      <c r="A91" s="122"/>
      <c r="B91" s="149"/>
      <c r="C91" s="152"/>
      <c r="D91" s="152"/>
      <c r="E91" s="152"/>
      <c r="F91" s="41">
        <v>610</v>
      </c>
      <c r="G91" s="46">
        <v>1.4967299999999999</v>
      </c>
      <c r="H91" s="46"/>
      <c r="I91" s="46"/>
      <c r="J91" s="47">
        <f t="shared" si="13"/>
        <v>1.4967299999999999</v>
      </c>
      <c r="K91" s="44"/>
      <c r="L91" s="45"/>
    </row>
    <row r="92" spans="1:12" ht="31.5" customHeight="1" x14ac:dyDescent="0.25">
      <c r="A92" s="175" t="s">
        <v>16</v>
      </c>
      <c r="B92" s="175"/>
      <c r="C92" s="12"/>
      <c r="D92" s="13"/>
      <c r="E92" s="13"/>
      <c r="F92" s="13"/>
      <c r="G92" s="9">
        <f>G89+G86+G83+G82+G81+G78+G74+G65+G58+G55+G48</f>
        <v>254342.82399999999</v>
      </c>
      <c r="H92" s="9">
        <f t="shared" ref="H92:J92" si="14">H89+H81+H78+H74+H65+H58+H55+H48+H86+H83+H82</f>
        <v>252954.76</v>
      </c>
      <c r="I92" s="9">
        <f t="shared" si="14"/>
        <v>252954.76</v>
      </c>
      <c r="J92" s="9">
        <f t="shared" si="14"/>
        <v>760252.34399999992</v>
      </c>
      <c r="K92" s="176"/>
      <c r="L92" s="176"/>
    </row>
    <row r="93" spans="1:12" ht="22.5" customHeight="1" x14ac:dyDescent="0.25">
      <c r="A93" s="156" t="s">
        <v>17</v>
      </c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</row>
    <row r="94" spans="1:12" ht="46.5" customHeight="1" x14ac:dyDescent="0.25">
      <c r="A94" s="163" t="s">
        <v>42</v>
      </c>
      <c r="B94" s="104" t="s">
        <v>13</v>
      </c>
      <c r="C94" s="107">
        <v>862</v>
      </c>
      <c r="D94" s="140" t="s">
        <v>33</v>
      </c>
      <c r="E94" s="140" t="s">
        <v>74</v>
      </c>
      <c r="F94" s="28"/>
      <c r="G94" s="24">
        <f>G95+G96</f>
        <v>9560.098</v>
      </c>
      <c r="H94" s="24">
        <f t="shared" ref="H94:I94" si="15">H95+H96</f>
        <v>9560.098</v>
      </c>
      <c r="I94" s="24">
        <f t="shared" si="15"/>
        <v>9560.098</v>
      </c>
      <c r="J94" s="24">
        <f>G94+H94+I94</f>
        <v>28680.294000000002</v>
      </c>
      <c r="K94" s="196" t="s">
        <v>65</v>
      </c>
      <c r="L94" s="197"/>
    </row>
    <row r="95" spans="1:12" ht="26.25" customHeight="1" x14ac:dyDescent="0.25">
      <c r="A95" s="164"/>
      <c r="B95" s="105"/>
      <c r="C95" s="108"/>
      <c r="D95" s="141"/>
      <c r="E95" s="141"/>
      <c r="F95" s="28">
        <v>610</v>
      </c>
      <c r="G95" s="24">
        <v>9560.098</v>
      </c>
      <c r="H95" s="37">
        <v>9560.098</v>
      </c>
      <c r="I95" s="37">
        <v>9560.098</v>
      </c>
      <c r="J95" s="25">
        <f>G95+H95+I95</f>
        <v>28680.294000000002</v>
      </c>
      <c r="K95" s="198"/>
      <c r="L95" s="199"/>
    </row>
    <row r="96" spans="1:12" ht="27.75" hidden="1" customHeight="1" x14ac:dyDescent="0.25">
      <c r="A96" s="164"/>
      <c r="B96" s="105"/>
      <c r="C96" s="108"/>
      <c r="D96" s="141"/>
      <c r="E96" s="141"/>
      <c r="F96" s="35"/>
      <c r="G96" s="67"/>
      <c r="H96" s="67"/>
      <c r="I96" s="67"/>
      <c r="J96" s="62"/>
      <c r="K96" s="56"/>
      <c r="L96" s="56"/>
    </row>
    <row r="97" spans="1:12" ht="81.75" customHeight="1" x14ac:dyDescent="0.25">
      <c r="A97" s="77" t="s">
        <v>90</v>
      </c>
      <c r="B97" s="55" t="s">
        <v>13</v>
      </c>
      <c r="C97" s="29">
        <v>862</v>
      </c>
      <c r="D97" s="30" t="s">
        <v>33</v>
      </c>
      <c r="E97" s="30" t="s">
        <v>91</v>
      </c>
      <c r="F97" s="66">
        <v>610</v>
      </c>
      <c r="G97" s="57">
        <v>34.938000000000002</v>
      </c>
      <c r="H97" s="57"/>
      <c r="I97" s="57"/>
      <c r="J97" s="58">
        <f>G97</f>
        <v>34.938000000000002</v>
      </c>
      <c r="K97" s="55"/>
      <c r="L97" s="55"/>
    </row>
    <row r="98" spans="1:12" ht="78" customHeight="1" x14ac:dyDescent="0.25">
      <c r="A98" s="77" t="s">
        <v>83</v>
      </c>
      <c r="B98" s="21" t="s">
        <v>13</v>
      </c>
      <c r="C98" s="29">
        <v>862</v>
      </c>
      <c r="D98" s="30" t="s">
        <v>33</v>
      </c>
      <c r="E98" s="30" t="s">
        <v>84</v>
      </c>
      <c r="F98" s="28">
        <v>610</v>
      </c>
      <c r="G98" s="24">
        <v>28.6</v>
      </c>
      <c r="H98" s="24">
        <v>28.6</v>
      </c>
      <c r="I98" s="24">
        <v>28.6</v>
      </c>
      <c r="J98" s="25">
        <f>I98+H98+G98</f>
        <v>85.800000000000011</v>
      </c>
      <c r="K98" s="21"/>
      <c r="L98" s="21"/>
    </row>
    <row r="99" spans="1:12" ht="116.25" hidden="1" customHeight="1" x14ac:dyDescent="0.25">
      <c r="A99" s="77"/>
      <c r="B99" s="21"/>
      <c r="C99" s="29"/>
      <c r="D99" s="30"/>
      <c r="E99" s="30"/>
      <c r="F99" s="28"/>
      <c r="G99" s="24"/>
      <c r="H99" s="24"/>
      <c r="I99" s="24"/>
      <c r="J99" s="25"/>
      <c r="K99" s="21"/>
      <c r="L99" s="21"/>
    </row>
    <row r="100" spans="1:12" ht="27.75" customHeight="1" x14ac:dyDescent="0.25">
      <c r="A100" s="175" t="s">
        <v>18</v>
      </c>
      <c r="B100" s="175"/>
      <c r="C100" s="12"/>
      <c r="D100" s="13"/>
      <c r="E100" s="13"/>
      <c r="F100" s="13"/>
      <c r="G100" s="9">
        <f>G98+G97+G94</f>
        <v>9623.6360000000004</v>
      </c>
      <c r="H100" s="9">
        <f t="shared" ref="H100:J100" si="16">H98+H97+H94</f>
        <v>9588.6980000000003</v>
      </c>
      <c r="I100" s="9">
        <f t="shared" si="16"/>
        <v>9588.6980000000003</v>
      </c>
      <c r="J100" s="9">
        <f t="shared" si="16"/>
        <v>28801.032000000003</v>
      </c>
      <c r="K100" s="176"/>
      <c r="L100" s="176"/>
    </row>
    <row r="101" spans="1:12" ht="35.25" customHeight="1" x14ac:dyDescent="0.25">
      <c r="A101" s="156" t="s">
        <v>19</v>
      </c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</row>
    <row r="102" spans="1:12" ht="74.25" customHeight="1" x14ac:dyDescent="0.25">
      <c r="A102" s="75" t="s">
        <v>38</v>
      </c>
      <c r="B102" s="21" t="s">
        <v>14</v>
      </c>
      <c r="C102" s="29">
        <v>862</v>
      </c>
      <c r="D102" s="30" t="s">
        <v>46</v>
      </c>
      <c r="E102" s="30" t="s">
        <v>78</v>
      </c>
      <c r="F102" s="28">
        <v>240</v>
      </c>
      <c r="G102" s="24">
        <v>218.2</v>
      </c>
      <c r="H102" s="24">
        <v>188</v>
      </c>
      <c r="I102" s="24">
        <v>188</v>
      </c>
      <c r="J102" s="24">
        <f>G102+H102+I102</f>
        <v>594.20000000000005</v>
      </c>
      <c r="K102" s="183" t="s">
        <v>56</v>
      </c>
      <c r="L102" s="183"/>
    </row>
    <row r="103" spans="1:12" ht="27.75" customHeight="1" x14ac:dyDescent="0.25">
      <c r="A103" s="175" t="s">
        <v>20</v>
      </c>
      <c r="B103" s="175"/>
      <c r="C103" s="12"/>
      <c r="D103" s="13"/>
      <c r="E103" s="13"/>
      <c r="F103" s="13"/>
      <c r="G103" s="9">
        <f>G102</f>
        <v>218.2</v>
      </c>
      <c r="H103" s="9">
        <f>H102</f>
        <v>188</v>
      </c>
      <c r="I103" s="9">
        <f>I102</f>
        <v>188</v>
      </c>
      <c r="J103" s="9">
        <f>J102</f>
        <v>594.20000000000005</v>
      </c>
      <c r="K103" s="156"/>
      <c r="L103" s="156"/>
    </row>
    <row r="104" spans="1:12" ht="27" customHeight="1" x14ac:dyDescent="0.25">
      <c r="A104" s="156" t="s">
        <v>21</v>
      </c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</row>
    <row r="105" spans="1:12" ht="83.25" customHeight="1" x14ac:dyDescent="0.25">
      <c r="A105" s="78" t="s">
        <v>39</v>
      </c>
      <c r="B105" s="22" t="s">
        <v>14</v>
      </c>
      <c r="C105" s="32">
        <v>862</v>
      </c>
      <c r="D105" s="14" t="s">
        <v>46</v>
      </c>
      <c r="E105" s="15" t="s">
        <v>77</v>
      </c>
      <c r="F105" s="21">
        <v>240</v>
      </c>
      <c r="G105" s="25">
        <v>683</v>
      </c>
      <c r="H105" s="25">
        <v>683</v>
      </c>
      <c r="I105" s="25">
        <v>683</v>
      </c>
      <c r="J105" s="25">
        <f>G105+H105+I105</f>
        <v>2049</v>
      </c>
      <c r="K105" s="21"/>
      <c r="L105" s="21"/>
    </row>
    <row r="106" spans="1:12" ht="27.75" customHeight="1" x14ac:dyDescent="0.25">
      <c r="A106" s="120" t="s">
        <v>95</v>
      </c>
      <c r="B106" s="123" t="s">
        <v>14</v>
      </c>
      <c r="C106" s="123">
        <v>862</v>
      </c>
      <c r="D106" s="160" t="s">
        <v>46</v>
      </c>
      <c r="E106" s="160" t="s">
        <v>96</v>
      </c>
      <c r="F106" s="21"/>
      <c r="G106" s="25">
        <f>G107+G108</f>
        <v>317.33499999999998</v>
      </c>
      <c r="H106" s="25"/>
      <c r="I106" s="25"/>
      <c r="J106" s="25">
        <f>G106</f>
        <v>317.33499999999998</v>
      </c>
      <c r="K106" s="21"/>
      <c r="L106" s="21"/>
    </row>
    <row r="107" spans="1:12" ht="27" customHeight="1" x14ac:dyDescent="0.25">
      <c r="A107" s="121"/>
      <c r="B107" s="124"/>
      <c r="C107" s="124"/>
      <c r="D107" s="161"/>
      <c r="E107" s="161"/>
      <c r="F107" s="55">
        <v>244</v>
      </c>
      <c r="G107" s="58">
        <v>266.24149999999997</v>
      </c>
      <c r="H107" s="58"/>
      <c r="I107" s="58"/>
      <c r="J107" s="58">
        <f t="shared" ref="J107:J108" si="17">G107</f>
        <v>266.24149999999997</v>
      </c>
      <c r="K107" s="68"/>
      <c r="L107" s="69"/>
    </row>
    <row r="108" spans="1:12" ht="27" customHeight="1" x14ac:dyDescent="0.25">
      <c r="A108" s="122"/>
      <c r="B108" s="125"/>
      <c r="C108" s="125"/>
      <c r="D108" s="162"/>
      <c r="E108" s="162"/>
      <c r="F108" s="55">
        <v>610</v>
      </c>
      <c r="G108" s="58">
        <v>51.093499999999999</v>
      </c>
      <c r="H108" s="58"/>
      <c r="I108" s="58"/>
      <c r="J108" s="58">
        <f t="shared" si="17"/>
        <v>51.093499999999999</v>
      </c>
      <c r="K108" s="68"/>
      <c r="L108" s="69"/>
    </row>
    <row r="109" spans="1:12" ht="106.5" customHeight="1" x14ac:dyDescent="0.25">
      <c r="A109" s="82" t="s">
        <v>98</v>
      </c>
      <c r="B109" s="10" t="s">
        <v>14</v>
      </c>
      <c r="C109" s="59">
        <v>862</v>
      </c>
      <c r="D109" s="14" t="s">
        <v>46</v>
      </c>
      <c r="E109" s="15" t="s">
        <v>76</v>
      </c>
      <c r="F109" s="55">
        <v>240</v>
      </c>
      <c r="G109" s="58"/>
      <c r="H109" s="58">
        <v>60.81</v>
      </c>
      <c r="I109" s="58">
        <v>60.81</v>
      </c>
      <c r="J109" s="58">
        <f>G109+H109+I109</f>
        <v>121.62</v>
      </c>
      <c r="K109" s="68"/>
      <c r="L109" s="69"/>
    </row>
    <row r="110" spans="1:12" ht="77.25" customHeight="1" x14ac:dyDescent="0.25">
      <c r="A110" s="65" t="s">
        <v>97</v>
      </c>
      <c r="B110" s="60" t="s">
        <v>14</v>
      </c>
      <c r="C110" s="59">
        <v>862</v>
      </c>
      <c r="D110" s="14" t="s">
        <v>46</v>
      </c>
      <c r="E110" s="15" t="s">
        <v>76</v>
      </c>
      <c r="F110" s="55">
        <v>240</v>
      </c>
      <c r="G110" s="58"/>
      <c r="H110" s="58">
        <v>1.0900000000000001</v>
      </c>
      <c r="I110" s="58">
        <v>1.0900000000000001</v>
      </c>
      <c r="J110" s="58">
        <f>I110+H110</f>
        <v>2.1800000000000002</v>
      </c>
      <c r="K110" s="68"/>
      <c r="L110" s="69"/>
    </row>
    <row r="111" spans="1:12" ht="31.5" customHeight="1" x14ac:dyDescent="0.25">
      <c r="A111" s="98" t="s">
        <v>94</v>
      </c>
      <c r="B111" s="123" t="s">
        <v>14</v>
      </c>
      <c r="C111" s="107">
        <v>862</v>
      </c>
      <c r="D111" s="129" t="s">
        <v>46</v>
      </c>
      <c r="E111" s="129" t="s">
        <v>72</v>
      </c>
      <c r="F111" s="66"/>
      <c r="G111" s="57">
        <f>G112+G113</f>
        <v>209.25399999999999</v>
      </c>
      <c r="H111" s="57"/>
      <c r="I111" s="57"/>
      <c r="J111" s="58">
        <f>G111</f>
        <v>209.25399999999999</v>
      </c>
      <c r="K111" s="68"/>
      <c r="L111" s="69"/>
    </row>
    <row r="112" spans="1:12" ht="31.5" customHeight="1" x14ac:dyDescent="0.25">
      <c r="A112" s="99"/>
      <c r="B112" s="124"/>
      <c r="C112" s="108"/>
      <c r="D112" s="143"/>
      <c r="E112" s="143"/>
      <c r="F112" s="66">
        <v>240</v>
      </c>
      <c r="G112" s="57">
        <v>163.654</v>
      </c>
      <c r="H112" s="57"/>
      <c r="I112" s="57"/>
      <c r="J112" s="58">
        <f t="shared" ref="J112:J113" si="18">G112</f>
        <v>163.654</v>
      </c>
      <c r="K112" s="68"/>
      <c r="L112" s="69"/>
    </row>
    <row r="113" spans="1:12" ht="24" customHeight="1" x14ac:dyDescent="0.25">
      <c r="A113" s="100"/>
      <c r="B113" s="125"/>
      <c r="C113" s="109"/>
      <c r="D113" s="200"/>
      <c r="E113" s="200"/>
      <c r="F113" s="66">
        <v>610</v>
      </c>
      <c r="G113" s="57">
        <v>45.6</v>
      </c>
      <c r="H113" s="57"/>
      <c r="I113" s="57"/>
      <c r="J113" s="58">
        <f t="shared" si="18"/>
        <v>45.6</v>
      </c>
      <c r="K113" s="68"/>
      <c r="L113" s="69"/>
    </row>
    <row r="114" spans="1:12" ht="25.5" customHeight="1" x14ac:dyDescent="0.25">
      <c r="A114" s="120" t="s">
        <v>85</v>
      </c>
      <c r="B114" s="123" t="s">
        <v>14</v>
      </c>
      <c r="C114" s="107">
        <v>862</v>
      </c>
      <c r="D114" s="129" t="s">
        <v>46</v>
      </c>
      <c r="E114" s="129" t="s">
        <v>86</v>
      </c>
      <c r="F114" s="21"/>
      <c r="G114" s="25">
        <f>G116+G115</f>
        <v>1225.5999999999999</v>
      </c>
      <c r="H114" s="25"/>
      <c r="I114" s="25"/>
      <c r="J114" s="25">
        <f>G114</f>
        <v>1225.5999999999999</v>
      </c>
      <c r="K114" s="21"/>
      <c r="L114" s="21"/>
    </row>
    <row r="115" spans="1:12" ht="25.5" customHeight="1" x14ac:dyDescent="0.25">
      <c r="A115" s="121"/>
      <c r="B115" s="124"/>
      <c r="C115" s="127"/>
      <c r="D115" s="130"/>
      <c r="E115" s="130"/>
      <c r="F115" s="55">
        <v>240</v>
      </c>
      <c r="G115" s="58">
        <v>1000.164</v>
      </c>
      <c r="H115" s="58"/>
      <c r="I115" s="58"/>
      <c r="J115" s="58">
        <f t="shared" ref="J115:J116" si="19">G115</f>
        <v>1000.164</v>
      </c>
      <c r="K115" s="55"/>
      <c r="L115" s="55"/>
    </row>
    <row r="116" spans="1:12" ht="25.5" customHeight="1" x14ac:dyDescent="0.25">
      <c r="A116" s="122"/>
      <c r="B116" s="125"/>
      <c r="C116" s="128"/>
      <c r="D116" s="131"/>
      <c r="E116" s="131"/>
      <c r="F116" s="55">
        <v>610</v>
      </c>
      <c r="G116" s="58">
        <v>225.43600000000001</v>
      </c>
      <c r="H116" s="58"/>
      <c r="I116" s="58"/>
      <c r="J116" s="58">
        <f t="shared" si="19"/>
        <v>225.43600000000001</v>
      </c>
      <c r="K116" s="55"/>
      <c r="L116" s="55"/>
    </row>
    <row r="117" spans="1:12" ht="22.5" customHeight="1" x14ac:dyDescent="0.25">
      <c r="A117" s="175" t="s">
        <v>22</v>
      </c>
      <c r="B117" s="175"/>
      <c r="C117" s="12"/>
      <c r="D117" s="13"/>
      <c r="E117" s="13"/>
      <c r="F117" s="13"/>
      <c r="G117" s="16">
        <f>G114+G111+G110+G109+G106+G105</f>
        <v>2435.1889999999999</v>
      </c>
      <c r="H117" s="16">
        <f t="shared" ref="H117:J117" si="20">H114+H111+H110+H109+H106+H105</f>
        <v>744.9</v>
      </c>
      <c r="I117" s="16">
        <f t="shared" si="20"/>
        <v>744.9</v>
      </c>
      <c r="J117" s="16">
        <f t="shared" si="20"/>
        <v>3924.989</v>
      </c>
      <c r="K117" s="176"/>
      <c r="L117" s="176"/>
    </row>
    <row r="118" spans="1:12" ht="33.75" customHeight="1" x14ac:dyDescent="0.3">
      <c r="A118" s="173" t="s">
        <v>58</v>
      </c>
      <c r="B118" s="173"/>
      <c r="C118" s="173"/>
      <c r="D118" s="173"/>
      <c r="E118" s="173"/>
      <c r="F118" s="173"/>
      <c r="G118" s="173"/>
      <c r="H118" s="173"/>
      <c r="I118" s="173"/>
      <c r="J118" s="173"/>
      <c r="K118" s="173"/>
      <c r="L118" s="173"/>
    </row>
    <row r="119" spans="1:12" ht="53.25" customHeight="1" x14ac:dyDescent="0.3">
      <c r="A119" s="79" t="s">
        <v>57</v>
      </c>
      <c r="B119" s="61" t="s">
        <v>13</v>
      </c>
      <c r="C119" s="28">
        <v>862</v>
      </c>
      <c r="D119" s="30" t="s">
        <v>33</v>
      </c>
      <c r="E119" s="30" t="s">
        <v>75</v>
      </c>
      <c r="F119" s="28">
        <v>240</v>
      </c>
      <c r="G119" s="11">
        <v>30</v>
      </c>
      <c r="H119" s="11">
        <v>30</v>
      </c>
      <c r="I119" s="11">
        <v>30</v>
      </c>
      <c r="J119" s="11">
        <f>G119+H119+I119</f>
        <v>90</v>
      </c>
      <c r="K119" s="28"/>
      <c r="L119" s="28"/>
    </row>
    <row r="120" spans="1:12" ht="71.25" customHeight="1" x14ac:dyDescent="0.3">
      <c r="A120" s="79" t="s">
        <v>47</v>
      </c>
      <c r="B120" s="55" t="s">
        <v>13</v>
      </c>
      <c r="C120" s="28">
        <v>862</v>
      </c>
      <c r="D120" s="30" t="s">
        <v>46</v>
      </c>
      <c r="E120" s="30" t="s">
        <v>79</v>
      </c>
      <c r="F120" s="28">
        <v>240</v>
      </c>
      <c r="G120" s="11">
        <v>17.8</v>
      </c>
      <c r="H120" s="11">
        <v>48</v>
      </c>
      <c r="I120" s="11">
        <v>48</v>
      </c>
      <c r="J120" s="11">
        <f>G120+H120+I120</f>
        <v>113.8</v>
      </c>
      <c r="K120" s="17"/>
      <c r="L120" s="17"/>
    </row>
    <row r="121" spans="1:12" ht="18.75" x14ac:dyDescent="0.3">
      <c r="A121" s="174" t="s">
        <v>40</v>
      </c>
      <c r="B121" s="174"/>
      <c r="C121" s="17"/>
      <c r="D121" s="17"/>
      <c r="E121" s="17"/>
      <c r="F121" s="17"/>
      <c r="G121" s="18">
        <f>G120+G119</f>
        <v>47.8</v>
      </c>
      <c r="H121" s="18">
        <f>H120+H119</f>
        <v>78</v>
      </c>
      <c r="I121" s="18">
        <f>I120+I119</f>
        <v>78</v>
      </c>
      <c r="J121" s="18">
        <f>J120+J119</f>
        <v>203.8</v>
      </c>
      <c r="K121" s="17"/>
      <c r="L121" s="17"/>
    </row>
    <row r="122" spans="1:12" ht="18.75" x14ac:dyDescent="0.3">
      <c r="A122" s="80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1:12" ht="18.75" x14ac:dyDescent="0.3">
      <c r="A123" s="81" t="s">
        <v>48</v>
      </c>
      <c r="B123" s="19"/>
      <c r="C123" s="19"/>
      <c r="D123" s="19"/>
      <c r="E123" s="19"/>
      <c r="F123" s="19"/>
      <c r="G123" s="18">
        <f>G121+G117+G103+G100+G92+G46</f>
        <v>314249.46199999994</v>
      </c>
      <c r="H123" s="18">
        <f>H46+H92+H100+H103+H117+H121</f>
        <v>311256.77799999999</v>
      </c>
      <c r="I123" s="18">
        <f>I46+I92+I100+I103+I117+I121</f>
        <v>311256.77799999999</v>
      </c>
      <c r="J123" s="18">
        <f>G123+H123+I123</f>
        <v>936763.01799999992</v>
      </c>
      <c r="K123" s="17"/>
      <c r="L123" s="17"/>
    </row>
    <row r="124" spans="1:12" ht="18.75" x14ac:dyDescent="0.3">
      <c r="A124" s="81" t="s">
        <v>49</v>
      </c>
      <c r="B124" s="19"/>
      <c r="C124" s="19"/>
      <c r="D124" s="19"/>
      <c r="E124" s="19"/>
      <c r="F124" s="19"/>
      <c r="G124" s="18"/>
      <c r="H124" s="18"/>
      <c r="I124" s="18"/>
      <c r="J124" s="18"/>
      <c r="K124" s="17"/>
      <c r="L124" s="17"/>
    </row>
    <row r="125" spans="1:12" ht="18.75" x14ac:dyDescent="0.3">
      <c r="A125" s="81" t="s">
        <v>50</v>
      </c>
      <c r="B125" s="19"/>
      <c r="C125" s="19"/>
      <c r="D125" s="19"/>
      <c r="E125" s="19"/>
      <c r="F125" s="19"/>
      <c r="G125" s="18">
        <f>G31+G58+G94+G102+G105+G119+G120+G99+G98+G110+G109+G106+G86+G82</f>
        <v>79827.978000000003</v>
      </c>
      <c r="H125" s="18">
        <f>H31+H58+H94+H102+H105+H119+H120+H99+H98+H110+H109+H106</f>
        <v>79728.278000000006</v>
      </c>
      <c r="I125" s="18">
        <f>I31+I58+I94+I102+I105+I119+I120+I99+I98+I110+I109+I106</f>
        <v>79728.278000000006</v>
      </c>
      <c r="J125" s="18">
        <f>J31+J58+J94+J102+J105+J119+J120+J99+J98+J110+J109+J106</f>
        <v>239256.99799999996</v>
      </c>
      <c r="K125" s="17"/>
      <c r="L125" s="17"/>
    </row>
    <row r="126" spans="1:12" ht="18.75" x14ac:dyDescent="0.3">
      <c r="A126" s="81" t="s">
        <v>51</v>
      </c>
      <c r="B126" s="19"/>
      <c r="C126" s="19"/>
      <c r="D126" s="19"/>
      <c r="E126" s="19"/>
      <c r="F126" s="19"/>
      <c r="G126" s="18">
        <f>G114+G97+G89+G81+G78+G74+G55+G43+G40+G25+G21+G20+G48+G83</f>
        <v>230160.35099999997</v>
      </c>
      <c r="H126" s="18">
        <f t="shared" ref="H126:J126" si="21">H114+H97+H89+H81+H78+H74+H55+H43+H40+H25+H21+H20+H48+H83</f>
        <v>227481.60000000001</v>
      </c>
      <c r="I126" s="18">
        <f t="shared" si="21"/>
        <v>227481.60000000001</v>
      </c>
      <c r="J126" s="18">
        <f t="shared" si="21"/>
        <v>685123.55099999998</v>
      </c>
      <c r="K126" s="17"/>
      <c r="L126" s="17"/>
    </row>
    <row r="127" spans="1:12" ht="18.75" x14ac:dyDescent="0.3">
      <c r="A127" s="81" t="s">
        <v>52</v>
      </c>
      <c r="B127" s="19"/>
      <c r="C127" s="19"/>
      <c r="D127" s="19"/>
      <c r="E127" s="19"/>
      <c r="F127" s="19"/>
      <c r="G127" s="18">
        <f>G111+G65+G36</f>
        <v>4261.1329999999998</v>
      </c>
      <c r="H127" s="18">
        <f>H111+H65+H36</f>
        <v>4046.8999999999996</v>
      </c>
      <c r="I127" s="18">
        <f>I111+I65+I36</f>
        <v>4046.8999999999996</v>
      </c>
      <c r="J127" s="18">
        <f>J111+J65+J36</f>
        <v>12354.932999999999</v>
      </c>
      <c r="K127" s="17"/>
      <c r="L127" s="17"/>
    </row>
    <row r="128" spans="1:12" x14ac:dyDescent="0.25">
      <c r="G128" s="20"/>
      <c r="H128" s="20"/>
      <c r="I128" s="20"/>
      <c r="J128" s="20"/>
    </row>
    <row r="129" spans="7:11" x14ac:dyDescent="0.25">
      <c r="G129" s="20"/>
      <c r="H129" s="20"/>
      <c r="I129" s="20"/>
      <c r="J129" s="20"/>
      <c r="K129" s="20">
        <f>K128-K123</f>
        <v>0</v>
      </c>
    </row>
    <row r="130" spans="7:11" x14ac:dyDescent="0.25">
      <c r="G130" s="20"/>
    </row>
  </sheetData>
  <mergeCells count="155">
    <mergeCell ref="A13:L13"/>
    <mergeCell ref="A104:L104"/>
    <mergeCell ref="A92:B92"/>
    <mergeCell ref="K92:L92"/>
    <mergeCell ref="A94:A96"/>
    <mergeCell ref="A25:A30"/>
    <mergeCell ref="B25:B30"/>
    <mergeCell ref="G58:G59"/>
    <mergeCell ref="H58:H59"/>
    <mergeCell ref="J58:J59"/>
    <mergeCell ref="A103:B103"/>
    <mergeCell ref="K103:L103"/>
    <mergeCell ref="B94:B96"/>
    <mergeCell ref="A93:L93"/>
    <mergeCell ref="C71:C73"/>
    <mergeCell ref="A65:A67"/>
    <mergeCell ref="A15:A17"/>
    <mergeCell ref="B15:B17"/>
    <mergeCell ref="K74:L77"/>
    <mergeCell ref="C15:F16"/>
    <mergeCell ref="G15:J15"/>
    <mergeCell ref="G16:J16"/>
    <mergeCell ref="C31:C35"/>
    <mergeCell ref="E94:E96"/>
    <mergeCell ref="A46:B46"/>
    <mergeCell ref="I58:I59"/>
    <mergeCell ref="A55:A57"/>
    <mergeCell ref="B55:B57"/>
    <mergeCell ref="A100:B100"/>
    <mergeCell ref="K100:L100"/>
    <mergeCell ref="A101:L101"/>
    <mergeCell ref="K102:L102"/>
    <mergeCell ref="C48:C54"/>
    <mergeCell ref="D48:D54"/>
    <mergeCell ref="E48:E54"/>
    <mergeCell ref="E55:E57"/>
    <mergeCell ref="C58:C64"/>
    <mergeCell ref="D58:D64"/>
    <mergeCell ref="K94:L95"/>
    <mergeCell ref="C86:C88"/>
    <mergeCell ref="D86:D88"/>
    <mergeCell ref="E86:E88"/>
    <mergeCell ref="A89:A91"/>
    <mergeCell ref="A118:L118"/>
    <mergeCell ref="A121:B121"/>
    <mergeCell ref="A117:B117"/>
    <mergeCell ref="K117:L117"/>
    <mergeCell ref="A74:A77"/>
    <mergeCell ref="A106:A108"/>
    <mergeCell ref="B106:B108"/>
    <mergeCell ref="C106:C108"/>
    <mergeCell ref="D106:D108"/>
    <mergeCell ref="E106:E108"/>
    <mergeCell ref="A111:A113"/>
    <mergeCell ref="B111:B113"/>
    <mergeCell ref="C111:C113"/>
    <mergeCell ref="D111:D113"/>
    <mergeCell ref="E111:E113"/>
    <mergeCell ref="A114:A116"/>
    <mergeCell ref="B114:B116"/>
    <mergeCell ref="C114:C116"/>
    <mergeCell ref="D114:D116"/>
    <mergeCell ref="E114:E116"/>
    <mergeCell ref="J36:K36"/>
    <mergeCell ref="D31:D35"/>
    <mergeCell ref="C21:C24"/>
    <mergeCell ref="A36:A38"/>
    <mergeCell ref="B58:B64"/>
    <mergeCell ref="C94:C96"/>
    <mergeCell ref="D94:D96"/>
    <mergeCell ref="F71:F73"/>
    <mergeCell ref="A71:A73"/>
    <mergeCell ref="B71:B73"/>
    <mergeCell ref="E31:E35"/>
    <mergeCell ref="C65:C67"/>
    <mergeCell ref="D65:D67"/>
    <mergeCell ref="B43:B45"/>
    <mergeCell ref="A40:A42"/>
    <mergeCell ref="B40:B42"/>
    <mergeCell ref="C40:C42"/>
    <mergeCell ref="D40:D42"/>
    <mergeCell ref="E40:E42"/>
    <mergeCell ref="B65:B67"/>
    <mergeCell ref="A83:A85"/>
    <mergeCell ref="A86:A88"/>
    <mergeCell ref="B83:B85"/>
    <mergeCell ref="B86:B88"/>
    <mergeCell ref="B89:B91"/>
    <mergeCell ref="C89:C91"/>
    <mergeCell ref="D89:D91"/>
    <mergeCell ref="E89:E91"/>
    <mergeCell ref="I2:L2"/>
    <mergeCell ref="C36:C38"/>
    <mergeCell ref="D36:D38"/>
    <mergeCell ref="E36:E38"/>
    <mergeCell ref="L43:L45"/>
    <mergeCell ref="J71:J73"/>
    <mergeCell ref="I68:I70"/>
    <mergeCell ref="H71:H73"/>
    <mergeCell ref="B36:B38"/>
    <mergeCell ref="C43:C45"/>
    <mergeCell ref="D43:D45"/>
    <mergeCell ref="E43:E45"/>
    <mergeCell ref="C55:C57"/>
    <mergeCell ref="D55:D57"/>
    <mergeCell ref="A47:L47"/>
    <mergeCell ref="F58:F59"/>
    <mergeCell ref="J43:K43"/>
    <mergeCell ref="K48:L59"/>
    <mergeCell ref="G68:G70"/>
    <mergeCell ref="G71:G73"/>
    <mergeCell ref="A78:A80"/>
    <mergeCell ref="B78:B80"/>
    <mergeCell ref="C78:C80"/>
    <mergeCell ref="D78:D80"/>
    <mergeCell ref="E78:E80"/>
    <mergeCell ref="A68:A70"/>
    <mergeCell ref="B68:B70"/>
    <mergeCell ref="B48:B54"/>
    <mergeCell ref="A48:A54"/>
    <mergeCell ref="E58:E64"/>
    <mergeCell ref="E65:E67"/>
    <mergeCell ref="A58:A64"/>
    <mergeCell ref="C74:C77"/>
    <mergeCell ref="D74:D77"/>
    <mergeCell ref="E74:E77"/>
    <mergeCell ref="D71:D73"/>
    <mergeCell ref="E71:E73"/>
    <mergeCell ref="C68:C70"/>
    <mergeCell ref="D68:D70"/>
    <mergeCell ref="E68:E70"/>
    <mergeCell ref="F68:F70"/>
    <mergeCell ref="A43:A45"/>
    <mergeCell ref="H68:H70"/>
    <mergeCell ref="L68:L70"/>
    <mergeCell ref="B74:B77"/>
    <mergeCell ref="J68:J70"/>
    <mergeCell ref="I71:I73"/>
    <mergeCell ref="K65:L67"/>
    <mergeCell ref="I3:J3"/>
    <mergeCell ref="K15:L17"/>
    <mergeCell ref="D21:D24"/>
    <mergeCell ref="E21:E24"/>
    <mergeCell ref="A31:A35"/>
    <mergeCell ref="A18:L18"/>
    <mergeCell ref="A19:L19"/>
    <mergeCell ref="J25:K25"/>
    <mergeCell ref="B31:B35"/>
    <mergeCell ref="B21:B24"/>
    <mergeCell ref="A21:A24"/>
    <mergeCell ref="C25:C30"/>
    <mergeCell ref="D25:D30"/>
    <mergeCell ref="E25:E30"/>
    <mergeCell ref="L25:L36"/>
    <mergeCell ref="J31:K31"/>
  </mergeCells>
  <phoneticPr fontId="5" type="noConversion"/>
  <printOptions horizontalCentered="1"/>
  <pageMargins left="0.19685039370078741" right="0.19685039370078741" top="0.35433070866141736" bottom="0.19685039370078741" header="0.37" footer="0"/>
  <pageSetup paperSize="9" scale="50" fitToHeight="4" orientation="landscape" horizontalDpi="180" verticalDpi="180" r:id="rId1"/>
  <rowBreaks count="1" manualBreakCount="1">
    <brk id="3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2014-11-02T05:47:11Z</cp:lastPrinted>
  <dcterms:created xsi:type="dcterms:W3CDTF">2006-09-28T05:33:49Z</dcterms:created>
  <dcterms:modified xsi:type="dcterms:W3CDTF">2016-09-05T07:47:33Z</dcterms:modified>
</cp:coreProperties>
</file>